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OneDrive - OPĆINA PROMINA\Proračun\Proračun 2025\POLUGODIŠNJI IZVJEŠTAJ O IZVRŠENJU PRORAČUNA\"/>
    </mc:Choice>
  </mc:AlternateContent>
  <xr:revisionPtr revIDLastSave="0" documentId="13_ncr:1_{DBB014F4-757E-47A0-A6CE-D954C0D8F4CD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Sažetak" sheetId="4" r:id="rId1"/>
    <sheet name="Prihodi i rashodi ekonomska" sheetId="5" r:id="rId2"/>
    <sheet name="Prihodi i rashodi po izvorima" sheetId="9" r:id="rId3"/>
    <sheet name="Funkcijska klasifikacija" sheetId="6" r:id="rId4"/>
    <sheet name="Račun financiranja" sheetId="8" r:id="rId5"/>
    <sheet name="Posebni dio" sheetId="2" r:id="rId6"/>
  </sheets>
  <definedNames>
    <definedName name="_xlnm._FilterDatabase" localSheetId="3" hidden="1">'Funkcijska klasifikacija'!$A$16:$E$33</definedName>
    <definedName name="_xlnm._FilterDatabase" localSheetId="5" hidden="1">'Posebni dio'!$A$26:$G$463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4" l="1"/>
  <c r="G18" i="4"/>
  <c r="F21" i="4"/>
  <c r="F18" i="4"/>
  <c r="C21" i="4"/>
  <c r="C18" i="4"/>
  <c r="I12" i="2"/>
  <c r="I13" i="2"/>
  <c r="I11" i="2"/>
  <c r="I10" i="2"/>
  <c r="H10" i="2"/>
  <c r="E10" i="2"/>
  <c r="H13" i="2"/>
  <c r="H12" i="2"/>
  <c r="H11" i="2"/>
  <c r="E13" i="2"/>
  <c r="E12" i="2"/>
  <c r="E11" i="2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1" i="6"/>
  <c r="G32" i="6"/>
  <c r="G33" i="6"/>
  <c r="G16" i="6"/>
  <c r="F16" i="6"/>
  <c r="F17" i="6"/>
  <c r="F19" i="6"/>
  <c r="F21" i="6"/>
  <c r="F24" i="6"/>
  <c r="F26" i="6"/>
  <c r="F29" i="6"/>
  <c r="F31" i="6"/>
  <c r="J8" i="9"/>
  <c r="J9" i="9"/>
  <c r="J10" i="9"/>
  <c r="J11" i="9"/>
  <c r="J12" i="9"/>
  <c r="J13" i="9"/>
  <c r="J14" i="9"/>
  <c r="J7" i="9"/>
  <c r="I7" i="9"/>
  <c r="I11" i="9"/>
  <c r="F22" i="4"/>
  <c r="G65" i="5"/>
  <c r="G62" i="5"/>
  <c r="F68" i="5"/>
  <c r="F112" i="5"/>
  <c r="F115" i="5"/>
  <c r="F113" i="5"/>
  <c r="F106" i="5"/>
  <c r="F103" i="5"/>
  <c r="F98" i="5"/>
  <c r="F73" i="5"/>
  <c r="F69" i="5"/>
  <c r="H43" i="2"/>
  <c r="H50" i="2"/>
  <c r="H55" i="2"/>
  <c r="H65" i="2"/>
  <c r="H64" i="2" s="1"/>
  <c r="H70" i="2"/>
  <c r="H75" i="2"/>
  <c r="H81" i="2"/>
  <c r="H400" i="2"/>
  <c r="H405" i="2"/>
  <c r="H408" i="2"/>
  <c r="H382" i="2"/>
  <c r="H381" i="2" s="1"/>
  <c r="H380" i="2" s="1"/>
  <c r="H379" i="2" s="1"/>
  <c r="H350" i="2"/>
  <c r="H349" i="2" s="1"/>
  <c r="H348" i="2" s="1"/>
  <c r="H347" i="2" s="1"/>
  <c r="H334" i="2"/>
  <c r="H315" i="2"/>
  <c r="H314" i="2" s="1"/>
  <c r="H313" i="2" s="1"/>
  <c r="H312" i="2" s="1"/>
  <c r="H282" i="2"/>
  <c r="H281" i="2" s="1"/>
  <c r="H280" i="2" s="1"/>
  <c r="H279" i="2" s="1"/>
  <c r="H272" i="2"/>
  <c r="H271" i="2" s="1"/>
  <c r="H266" i="2" s="1"/>
  <c r="H245" i="2"/>
  <c r="H244" i="2" s="1"/>
  <c r="H243" i="2" s="1"/>
  <c r="H234" i="2"/>
  <c r="H233" i="2" s="1"/>
  <c r="H232" i="2" s="1"/>
  <c r="H214" i="2"/>
  <c r="H213" i="2" s="1"/>
  <c r="H212" i="2" s="1"/>
  <c r="H207" i="2" s="1"/>
  <c r="H203" i="2"/>
  <c r="H198" i="2" s="1"/>
  <c r="H193" i="2" s="1"/>
  <c r="H181" i="2"/>
  <c r="H180" i="2" s="1"/>
  <c r="H179" i="2" s="1"/>
  <c r="H178" i="2" s="1"/>
  <c r="H173" i="2"/>
  <c r="H172" i="2" s="1"/>
  <c r="H171" i="2" s="1"/>
  <c r="H170" i="2" s="1"/>
  <c r="H152" i="2"/>
  <c r="H87" i="2"/>
  <c r="H33" i="2"/>
  <c r="H32" i="2" s="1"/>
  <c r="H31" i="2" s="1"/>
  <c r="H30" i="2" s="1"/>
  <c r="H29" i="2" s="1"/>
  <c r="H28" i="2" s="1"/>
  <c r="F62" i="5"/>
  <c r="F15" i="5"/>
  <c r="F22" i="5"/>
  <c r="F34" i="5"/>
  <c r="F46" i="5"/>
  <c r="F54" i="5"/>
  <c r="H42" i="2" l="1"/>
  <c r="H41" i="2" s="1"/>
  <c r="H74" i="2"/>
  <c r="H73" i="2" s="1"/>
  <c r="H63" i="2"/>
  <c r="H169" i="2"/>
  <c r="H54" i="2"/>
  <c r="H267" i="2"/>
  <c r="H231" i="2"/>
  <c r="H206" i="2" s="1"/>
  <c r="H86" i="2"/>
  <c r="H399" i="2"/>
  <c r="H202" i="2"/>
  <c r="F14" i="5"/>
  <c r="H452" i="2"/>
  <c r="H423" i="2"/>
  <c r="H416" i="2"/>
  <c r="H447" i="2"/>
  <c r="G292" i="2"/>
  <c r="G291" i="2" s="1"/>
  <c r="G290" i="2" s="1"/>
  <c r="F292" i="2"/>
  <c r="F291" i="2" s="1"/>
  <c r="F290" i="2" s="1"/>
  <c r="E292" i="2"/>
  <c r="E291" i="2" s="1"/>
  <c r="E290" i="2" s="1"/>
  <c r="E63" i="5"/>
  <c r="E65" i="5"/>
  <c r="E54" i="5"/>
  <c r="E60" i="5"/>
  <c r="E46" i="5"/>
  <c r="E34" i="5"/>
  <c r="E22" i="5"/>
  <c r="D65" i="5"/>
  <c r="D63" i="5"/>
  <c r="D60" i="5"/>
  <c r="D54" i="5"/>
  <c r="D46" i="5"/>
  <c r="D34" i="5"/>
  <c r="D22" i="5"/>
  <c r="H11" i="9"/>
  <c r="H7" i="9"/>
  <c r="F11" i="9"/>
  <c r="F7" i="9"/>
  <c r="E15" i="5"/>
  <c r="D15" i="5"/>
  <c r="D11" i="9"/>
  <c r="D7" i="9"/>
  <c r="G462" i="2"/>
  <c r="E121" i="5" s="1"/>
  <c r="F462" i="2"/>
  <c r="D121" i="5" s="1"/>
  <c r="G454" i="2"/>
  <c r="F454" i="2"/>
  <c r="G450" i="2"/>
  <c r="F450" i="2"/>
  <c r="G447" i="2"/>
  <c r="F447" i="2"/>
  <c r="G423" i="2"/>
  <c r="F423" i="2"/>
  <c r="G416" i="2"/>
  <c r="F416" i="2"/>
  <c r="G408" i="2"/>
  <c r="F408" i="2"/>
  <c r="G405" i="2"/>
  <c r="F405" i="2"/>
  <c r="G400" i="2"/>
  <c r="F400" i="2"/>
  <c r="G382" i="2"/>
  <c r="F382" i="2"/>
  <c r="G376" i="2"/>
  <c r="F376" i="2"/>
  <c r="G367" i="2"/>
  <c r="F367" i="2"/>
  <c r="G361" i="2"/>
  <c r="F361" i="2"/>
  <c r="G354" i="2"/>
  <c r="F354" i="2"/>
  <c r="G351" i="2"/>
  <c r="F351" i="2"/>
  <c r="G344" i="2"/>
  <c r="F344" i="2"/>
  <c r="G338" i="2"/>
  <c r="F338" i="2"/>
  <c r="G332" i="2"/>
  <c r="F332" i="2"/>
  <c r="G328" i="2"/>
  <c r="F328" i="2"/>
  <c r="G322" i="2"/>
  <c r="F322" i="2"/>
  <c r="G315" i="2"/>
  <c r="F315" i="2"/>
  <c r="G310" i="2"/>
  <c r="G309" i="2" s="1"/>
  <c r="G308" i="2" s="1"/>
  <c r="F310" i="2"/>
  <c r="F309" i="2" s="1"/>
  <c r="F308" i="2" s="1"/>
  <c r="G306" i="2"/>
  <c r="G305" i="2" s="1"/>
  <c r="G304" i="2" s="1"/>
  <c r="F306" i="2"/>
  <c r="F305" i="2" s="1"/>
  <c r="F304" i="2" s="1"/>
  <c r="G301" i="2"/>
  <c r="G300" i="2" s="1"/>
  <c r="G299" i="2" s="1"/>
  <c r="F301" i="2"/>
  <c r="F300" i="2" s="1"/>
  <c r="F299" i="2" s="1"/>
  <c r="G297" i="2"/>
  <c r="G296" i="2" s="1"/>
  <c r="G295" i="2" s="1"/>
  <c r="F297" i="2"/>
  <c r="F296" i="2" s="1"/>
  <c r="F295" i="2" s="1"/>
  <c r="G288" i="2"/>
  <c r="G287" i="2" s="1"/>
  <c r="G286" i="2" s="1"/>
  <c r="F288" i="2"/>
  <c r="G282" i="2"/>
  <c r="F282" i="2"/>
  <c r="G277" i="2"/>
  <c r="G276" i="2" s="1"/>
  <c r="G275" i="2" s="1"/>
  <c r="F277" i="2"/>
  <c r="F276" i="2" s="1"/>
  <c r="F275" i="2" s="1"/>
  <c r="G269" i="2"/>
  <c r="G268" i="2" s="1"/>
  <c r="G267" i="2" s="1"/>
  <c r="F269" i="2"/>
  <c r="F268" i="2" s="1"/>
  <c r="F267" i="2" s="1"/>
  <c r="G264" i="2"/>
  <c r="F264" i="2"/>
  <c r="G260" i="2"/>
  <c r="F260" i="2"/>
  <c r="G256" i="2"/>
  <c r="F256" i="2"/>
  <c r="G245" i="2"/>
  <c r="F245" i="2"/>
  <c r="G234" i="2"/>
  <c r="F234" i="2"/>
  <c r="G229" i="2"/>
  <c r="F229" i="2"/>
  <c r="G225" i="2"/>
  <c r="F225" i="2"/>
  <c r="G220" i="2"/>
  <c r="G219" i="2" s="1"/>
  <c r="G218" i="2" s="1"/>
  <c r="G217" i="2" s="1"/>
  <c r="F220" i="2"/>
  <c r="F219" i="2" s="1"/>
  <c r="F218" i="2" s="1"/>
  <c r="F217" i="2" s="1"/>
  <c r="G214" i="2"/>
  <c r="F214" i="2"/>
  <c r="G210" i="2"/>
  <c r="F210" i="2"/>
  <c r="G200" i="2"/>
  <c r="G199" i="2" s="1"/>
  <c r="G198" i="2" s="1"/>
  <c r="F200" i="2"/>
  <c r="F199" i="2" s="1"/>
  <c r="F198" i="2" s="1"/>
  <c r="G196" i="2"/>
  <c r="F196" i="2"/>
  <c r="G191" i="2"/>
  <c r="G190" i="2" s="1"/>
  <c r="G189" i="2" s="1"/>
  <c r="G188" i="2" s="1"/>
  <c r="F191" i="2"/>
  <c r="F190" i="2" s="1"/>
  <c r="F189" i="2" s="1"/>
  <c r="F188" i="2" s="1"/>
  <c r="G181" i="2"/>
  <c r="F181" i="2"/>
  <c r="G173" i="2"/>
  <c r="F173" i="2"/>
  <c r="G167" i="2"/>
  <c r="G166" i="2" s="1"/>
  <c r="G165" i="2" s="1"/>
  <c r="G164" i="2" s="1"/>
  <c r="F167" i="2"/>
  <c r="F166" i="2" s="1"/>
  <c r="F165" i="2" s="1"/>
  <c r="F164" i="2" s="1"/>
  <c r="G162" i="2"/>
  <c r="F162" i="2"/>
  <c r="G157" i="2"/>
  <c r="F157" i="2"/>
  <c r="G152" i="2"/>
  <c r="F152" i="2"/>
  <c r="G87" i="2"/>
  <c r="F87" i="2"/>
  <c r="G70" i="2"/>
  <c r="F70" i="2"/>
  <c r="G65" i="2"/>
  <c r="F65" i="2"/>
  <c r="G60" i="2"/>
  <c r="F60" i="2"/>
  <c r="G55" i="2"/>
  <c r="F55" i="2"/>
  <c r="G50" i="2"/>
  <c r="F50" i="2"/>
  <c r="G43" i="2"/>
  <c r="F43" i="2"/>
  <c r="G36" i="2"/>
  <c r="F36" i="2"/>
  <c r="G33" i="2"/>
  <c r="F33" i="2"/>
  <c r="G461" i="2"/>
  <c r="G460" i="2" s="1"/>
  <c r="G459" i="2" s="1"/>
  <c r="F461" i="2"/>
  <c r="F460" i="2" s="1"/>
  <c r="F459" i="2" s="1"/>
  <c r="H398" i="2" l="1"/>
  <c r="H85" i="2"/>
  <c r="H53" i="2"/>
  <c r="H415" i="2"/>
  <c r="E62" i="5"/>
  <c r="E17" i="4" s="1"/>
  <c r="D62" i="5"/>
  <c r="D17" i="4" s="1"/>
  <c r="D14" i="5"/>
  <c r="D16" i="4" s="1"/>
  <c r="G266" i="2"/>
  <c r="G294" i="2"/>
  <c r="G303" i="2"/>
  <c r="F266" i="2"/>
  <c r="F294" i="2"/>
  <c r="F303" i="2"/>
  <c r="E264" i="2"/>
  <c r="E263" i="2" s="1"/>
  <c r="E262" i="2" s="1"/>
  <c r="C26" i="6"/>
  <c r="E21" i="6"/>
  <c r="D21" i="6"/>
  <c r="F244" i="2"/>
  <c r="C21" i="6"/>
  <c r="E17" i="6"/>
  <c r="D17" i="6"/>
  <c r="C17" i="6"/>
  <c r="E31" i="6"/>
  <c r="D31" i="6"/>
  <c r="C31" i="6"/>
  <c r="E29" i="6"/>
  <c r="D29" i="6"/>
  <c r="E28" i="6"/>
  <c r="E26" i="6" s="1"/>
  <c r="D28" i="6"/>
  <c r="D26" i="6" s="1"/>
  <c r="D16" i="6" s="1"/>
  <c r="E24" i="6"/>
  <c r="E19" i="6"/>
  <c r="D19" i="6"/>
  <c r="D24" i="6"/>
  <c r="C19" i="6"/>
  <c r="C24" i="6"/>
  <c r="H84" i="2" l="1"/>
  <c r="H397" i="2"/>
  <c r="H414" i="2"/>
  <c r="H40" i="2"/>
  <c r="E16" i="6"/>
  <c r="F263" i="2"/>
  <c r="F262" i="2" s="1"/>
  <c r="G263" i="2"/>
  <c r="G262" i="2" s="1"/>
  <c r="C16" i="6"/>
  <c r="G32" i="2"/>
  <c r="F32" i="2"/>
  <c r="F287" i="2"/>
  <c r="F399" i="2"/>
  <c r="G381" i="2"/>
  <c r="F381" i="2"/>
  <c r="G343" i="2"/>
  <c r="F343" i="2"/>
  <c r="G337" i="2"/>
  <c r="G327" i="2"/>
  <c r="G321" i="2"/>
  <c r="F321" i="2"/>
  <c r="G314" i="2"/>
  <c r="F314" i="2"/>
  <c r="G281" i="2"/>
  <c r="F281" i="2"/>
  <c r="G255" i="2"/>
  <c r="F243" i="2"/>
  <c r="G209" i="2"/>
  <c r="F209" i="2"/>
  <c r="G195" i="2"/>
  <c r="F195" i="2"/>
  <c r="G180" i="2"/>
  <c r="F180" i="2"/>
  <c r="G172" i="2"/>
  <c r="F172" i="2"/>
  <c r="G161" i="2"/>
  <c r="F161" i="2"/>
  <c r="E98" i="5"/>
  <c r="F86" i="2"/>
  <c r="E416" i="2"/>
  <c r="I416" i="2" s="1"/>
  <c r="E454" i="2"/>
  <c r="E453" i="2" s="1"/>
  <c r="E452" i="2" s="1"/>
  <c r="I452" i="2" s="1"/>
  <c r="H413" i="2" l="1"/>
  <c r="H378" i="2"/>
  <c r="H39" i="2"/>
  <c r="G244" i="2"/>
  <c r="G243" i="2" s="1"/>
  <c r="F331" i="2"/>
  <c r="F330" i="2" s="1"/>
  <c r="F375" i="2"/>
  <c r="F374" i="2" s="1"/>
  <c r="F373" i="2" s="1"/>
  <c r="F372" i="2" s="1"/>
  <c r="F42" i="2"/>
  <c r="F54" i="2"/>
  <c r="F53" i="2" s="1"/>
  <c r="F224" i="2"/>
  <c r="F223" i="2" s="1"/>
  <c r="F233" i="2"/>
  <c r="F232" i="2" s="1"/>
  <c r="F231" i="2" s="1"/>
  <c r="F255" i="2"/>
  <c r="F254" i="2" s="1"/>
  <c r="G259" i="2"/>
  <c r="G258" i="2" s="1"/>
  <c r="G331" i="2"/>
  <c r="G330" i="2" s="1"/>
  <c r="F366" i="2"/>
  <c r="F365" i="2" s="1"/>
  <c r="F364" i="2" s="1"/>
  <c r="F363" i="2" s="1"/>
  <c r="F415" i="2"/>
  <c r="F453" i="2"/>
  <c r="F452" i="2" s="1"/>
  <c r="G42" i="2"/>
  <c r="G41" i="2" s="1"/>
  <c r="G54" i="2"/>
  <c r="G53" i="2" s="1"/>
  <c r="F213" i="2"/>
  <c r="F212" i="2" s="1"/>
  <c r="F228" i="2"/>
  <c r="F227" i="2" s="1"/>
  <c r="G350" i="2"/>
  <c r="G349" i="2" s="1"/>
  <c r="G366" i="2"/>
  <c r="G365" i="2" s="1"/>
  <c r="G364" i="2" s="1"/>
  <c r="G363" i="2" s="1"/>
  <c r="G453" i="2"/>
  <c r="G452" i="2" s="1"/>
  <c r="G415" i="2"/>
  <c r="F64" i="2"/>
  <c r="F63" i="2" s="1"/>
  <c r="F337" i="2"/>
  <c r="F336" i="2" s="1"/>
  <c r="F335" i="2" s="1"/>
  <c r="F360" i="2"/>
  <c r="F359" i="2" s="1"/>
  <c r="F358" i="2" s="1"/>
  <c r="F357" i="2" s="1"/>
  <c r="G228" i="2"/>
  <c r="G227" i="2" s="1"/>
  <c r="G64" i="2"/>
  <c r="G63" i="2" s="1"/>
  <c r="G86" i="2"/>
  <c r="G85" i="2" s="1"/>
  <c r="G84" i="2" s="1"/>
  <c r="G213" i="2"/>
  <c r="G212" i="2" s="1"/>
  <c r="G224" i="2"/>
  <c r="G223" i="2" s="1"/>
  <c r="G233" i="2"/>
  <c r="G232" i="2" s="1"/>
  <c r="F259" i="2"/>
  <c r="F258" i="2" s="1"/>
  <c r="F327" i="2"/>
  <c r="F326" i="2" s="1"/>
  <c r="F350" i="2"/>
  <c r="F349" i="2" s="1"/>
  <c r="G360" i="2"/>
  <c r="G359" i="2" s="1"/>
  <c r="G358" i="2" s="1"/>
  <c r="G357" i="2" s="1"/>
  <c r="G375" i="2"/>
  <c r="G374" i="2" s="1"/>
  <c r="G373" i="2" s="1"/>
  <c r="G372" i="2" s="1"/>
  <c r="F179" i="2"/>
  <c r="F178" i="2" s="1"/>
  <c r="F320" i="2"/>
  <c r="F319" i="2" s="1"/>
  <c r="F342" i="2"/>
  <c r="F341" i="2" s="1"/>
  <c r="F85" i="2"/>
  <c r="F84" i="2" s="1"/>
  <c r="F280" i="2"/>
  <c r="F279" i="2" s="1"/>
  <c r="G179" i="2"/>
  <c r="G178" i="2" s="1"/>
  <c r="G254" i="2"/>
  <c r="G280" i="2"/>
  <c r="G279" i="2" s="1"/>
  <c r="G320" i="2"/>
  <c r="G319" i="2" s="1"/>
  <c r="G326" i="2"/>
  <c r="G342" i="2"/>
  <c r="G341" i="2" s="1"/>
  <c r="F313" i="2"/>
  <c r="F312" i="2" s="1"/>
  <c r="F398" i="2"/>
  <c r="F286" i="2"/>
  <c r="F285" i="2" s="1"/>
  <c r="F171" i="2"/>
  <c r="F170" i="2" s="1"/>
  <c r="G171" i="2"/>
  <c r="G313" i="2"/>
  <c r="G312" i="2" s="1"/>
  <c r="G336" i="2"/>
  <c r="G335" i="2" s="1"/>
  <c r="D98" i="5"/>
  <c r="E103" i="5"/>
  <c r="F194" i="2"/>
  <c r="D115" i="5"/>
  <c r="F380" i="2"/>
  <c r="D106" i="5"/>
  <c r="E110" i="5"/>
  <c r="D69" i="5"/>
  <c r="D102" i="5"/>
  <c r="D113" i="5"/>
  <c r="G208" i="2"/>
  <c r="E113" i="5"/>
  <c r="D73" i="5"/>
  <c r="G194" i="2"/>
  <c r="E115" i="5"/>
  <c r="E69" i="5"/>
  <c r="D103" i="5"/>
  <c r="E102" i="5"/>
  <c r="D110" i="5"/>
  <c r="C60" i="5"/>
  <c r="E220" i="2"/>
  <c r="E219" i="2" s="1"/>
  <c r="E218" i="2" s="1"/>
  <c r="E217" i="2" s="1"/>
  <c r="H38" i="2" l="1"/>
  <c r="H412" i="2"/>
  <c r="F325" i="2"/>
  <c r="F324" i="2" s="1"/>
  <c r="G334" i="2"/>
  <c r="G170" i="2"/>
  <c r="E112" i="5"/>
  <c r="E20" i="4" s="1"/>
  <c r="D68" i="5"/>
  <c r="D19" i="4" s="1"/>
  <c r="D112" i="5"/>
  <c r="D20" i="4" s="1"/>
  <c r="G231" i="2"/>
  <c r="F253" i="2"/>
  <c r="G222" i="2"/>
  <c r="F222" i="2"/>
  <c r="G253" i="2"/>
  <c r="G325" i="2"/>
  <c r="G324" i="2" s="1"/>
  <c r="G160" i="2"/>
  <c r="G159" i="2" s="1"/>
  <c r="G31" i="2"/>
  <c r="F31" i="2"/>
  <c r="F30" i="2" s="1"/>
  <c r="F29" i="2" s="1"/>
  <c r="F28" i="2" s="1"/>
  <c r="F414" i="2"/>
  <c r="F413" i="2" s="1"/>
  <c r="F412" i="2" s="1"/>
  <c r="F411" i="2" s="1"/>
  <c r="G380" i="2"/>
  <c r="G379" i="2" s="1"/>
  <c r="G414" i="2"/>
  <c r="G413" i="2" s="1"/>
  <c r="G412" i="2" s="1"/>
  <c r="G411" i="2" s="1"/>
  <c r="F41" i="2"/>
  <c r="F40" i="2" s="1"/>
  <c r="F208" i="2"/>
  <c r="F207" i="2" s="1"/>
  <c r="F160" i="2"/>
  <c r="F159" i="2" s="1"/>
  <c r="F334" i="2"/>
  <c r="F397" i="2"/>
  <c r="G193" i="2"/>
  <c r="F379" i="2"/>
  <c r="F348" i="2"/>
  <c r="F347" i="2" s="1"/>
  <c r="F193" i="2"/>
  <c r="F169" i="2" s="1"/>
  <c r="G40" i="2"/>
  <c r="G348" i="2"/>
  <c r="G347" i="2" s="1"/>
  <c r="G207" i="2"/>
  <c r="E332" i="2"/>
  <c r="E331" i="2" s="1"/>
  <c r="E330" i="2" s="1"/>
  <c r="E310" i="2"/>
  <c r="E309" i="2" s="1"/>
  <c r="E308" i="2" s="1"/>
  <c r="E306" i="2"/>
  <c r="E305" i="2" s="1"/>
  <c r="E462" i="2"/>
  <c r="E260" i="2"/>
  <c r="E259" i="2" s="1"/>
  <c r="E258" i="2" s="1"/>
  <c r="E200" i="2"/>
  <c r="E199" i="2" s="1"/>
  <c r="E198" i="2" s="1"/>
  <c r="I198" i="2" s="1"/>
  <c r="C65" i="5"/>
  <c r="C62" i="5" s="1"/>
  <c r="C54" i="5"/>
  <c r="G54" i="5" s="1"/>
  <c r="C46" i="5"/>
  <c r="G46" i="5" s="1"/>
  <c r="C34" i="5"/>
  <c r="G34" i="5" s="1"/>
  <c r="C22" i="5"/>
  <c r="G22" i="5" s="1"/>
  <c r="C15" i="5"/>
  <c r="G15" i="5" s="1"/>
  <c r="H411" i="2" l="1"/>
  <c r="H27" i="2" s="1"/>
  <c r="G169" i="2"/>
  <c r="G30" i="2"/>
  <c r="G29" i="2" s="1"/>
  <c r="G28" i="2" s="1"/>
  <c r="D22" i="4"/>
  <c r="F206" i="2"/>
  <c r="F39" i="2"/>
  <c r="F378" i="2"/>
  <c r="G39" i="2"/>
  <c r="C14" i="5"/>
  <c r="E461" i="2"/>
  <c r="E460" i="2" s="1"/>
  <c r="E459" i="2" s="1"/>
  <c r="C121" i="5"/>
  <c r="G121" i="5" s="1"/>
  <c r="C17" i="4"/>
  <c r="G17" i="4" s="1"/>
  <c r="E229" i="2"/>
  <c r="E228" i="2" s="1"/>
  <c r="E227" i="2" s="1"/>
  <c r="E225" i="2"/>
  <c r="E224" i="2" s="1"/>
  <c r="E223" i="2" s="1"/>
  <c r="E106" i="5"/>
  <c r="G399" i="2"/>
  <c r="C16" i="4" l="1"/>
  <c r="G16" i="4" s="1"/>
  <c r="G14" i="5"/>
  <c r="F38" i="2"/>
  <c r="F27" i="2" s="1"/>
  <c r="E73" i="5"/>
  <c r="E68" i="5" s="1"/>
  <c r="G398" i="2"/>
  <c r="E222" i="2"/>
  <c r="E400" i="2"/>
  <c r="I400" i="2" s="1"/>
  <c r="E196" i="2"/>
  <c r="E195" i="2" s="1"/>
  <c r="E194" i="2" s="1"/>
  <c r="E193" i="2" s="1"/>
  <c r="I193" i="2" s="1"/>
  <c r="E210" i="2"/>
  <c r="E55" i="2"/>
  <c r="I55" i="2" s="1"/>
  <c r="E65" i="2"/>
  <c r="I65" i="2" s="1"/>
  <c r="E60" i="2"/>
  <c r="E450" i="2"/>
  <c r="E447" i="2"/>
  <c r="I447" i="2" s="1"/>
  <c r="E423" i="2"/>
  <c r="I423" i="2" s="1"/>
  <c r="E408" i="2"/>
  <c r="I408" i="2" s="1"/>
  <c r="E405" i="2"/>
  <c r="I405" i="2" s="1"/>
  <c r="E382" i="2"/>
  <c r="I382" i="2" s="1"/>
  <c r="E376" i="2"/>
  <c r="E375" i="2" s="1"/>
  <c r="E374" i="2" s="1"/>
  <c r="E373" i="2" s="1"/>
  <c r="E372" i="2" s="1"/>
  <c r="E367" i="2"/>
  <c r="E361" i="2"/>
  <c r="E360" i="2" s="1"/>
  <c r="E359" i="2" s="1"/>
  <c r="E358" i="2" s="1"/>
  <c r="E357" i="2" s="1"/>
  <c r="E354" i="2"/>
  <c r="I354" i="2" s="1"/>
  <c r="E351" i="2"/>
  <c r="I351" i="2" s="1"/>
  <c r="E344" i="2"/>
  <c r="E338" i="2"/>
  <c r="E328" i="2"/>
  <c r="E327" i="2" s="1"/>
  <c r="E326" i="2" s="1"/>
  <c r="E322" i="2"/>
  <c r="E321" i="2" s="1"/>
  <c r="E320" i="2" s="1"/>
  <c r="E319" i="2" s="1"/>
  <c r="E315" i="2"/>
  <c r="E314" i="2" s="1"/>
  <c r="E313" i="2" s="1"/>
  <c r="E312" i="2" s="1"/>
  <c r="E304" i="2"/>
  <c r="E303" i="2" s="1"/>
  <c r="E301" i="2"/>
  <c r="E300" i="2" s="1"/>
  <c r="E299" i="2" s="1"/>
  <c r="E297" i="2"/>
  <c r="E296" i="2" s="1"/>
  <c r="E295" i="2" s="1"/>
  <c r="E288" i="2"/>
  <c r="E287" i="2" s="1"/>
  <c r="E286" i="2" s="1"/>
  <c r="E285" i="2" s="1"/>
  <c r="E282" i="2"/>
  <c r="E277" i="2"/>
  <c r="E276" i="2" s="1"/>
  <c r="E275" i="2" s="1"/>
  <c r="E269" i="2"/>
  <c r="E268" i="2" s="1"/>
  <c r="E267" i="2" s="1"/>
  <c r="E256" i="2"/>
  <c r="E255" i="2" s="1"/>
  <c r="E254" i="2" s="1"/>
  <c r="E253" i="2" s="1"/>
  <c r="E245" i="2"/>
  <c r="E234" i="2"/>
  <c r="E214" i="2"/>
  <c r="E191" i="2"/>
  <c r="E190" i="2" s="1"/>
  <c r="E181" i="2"/>
  <c r="E173" i="2"/>
  <c r="E167" i="2"/>
  <c r="E162" i="2"/>
  <c r="E157" i="2"/>
  <c r="I157" i="2" s="1"/>
  <c r="E152" i="2"/>
  <c r="I152" i="2" s="1"/>
  <c r="E87" i="2"/>
  <c r="I87" i="2" s="1"/>
  <c r="E70" i="2"/>
  <c r="I70" i="2" s="1"/>
  <c r="E50" i="2"/>
  <c r="I50" i="2" s="1"/>
  <c r="E43" i="2"/>
  <c r="I43" i="2" s="1"/>
  <c r="E36" i="2"/>
  <c r="I36" i="2" s="1"/>
  <c r="E33" i="2"/>
  <c r="I33" i="2" s="1"/>
  <c r="G285" i="2"/>
  <c r="G206" i="2" s="1"/>
  <c r="E180" i="2" l="1"/>
  <c r="I181" i="2"/>
  <c r="E213" i="2"/>
  <c r="I214" i="2"/>
  <c r="E281" i="2"/>
  <c r="I282" i="2"/>
  <c r="E233" i="2"/>
  <c r="I234" i="2"/>
  <c r="E366" i="2"/>
  <c r="I367" i="2"/>
  <c r="E172" i="2"/>
  <c r="I173" i="2"/>
  <c r="E343" i="2"/>
  <c r="I344" i="2"/>
  <c r="E244" i="2"/>
  <c r="I245" i="2"/>
  <c r="E337" i="2"/>
  <c r="I338" i="2"/>
  <c r="C115" i="5"/>
  <c r="G115" i="5" s="1"/>
  <c r="C98" i="5"/>
  <c r="G98" i="5" s="1"/>
  <c r="E19" i="4"/>
  <c r="G397" i="2"/>
  <c r="G378" i="2" s="1"/>
  <c r="G38" i="2" s="1"/>
  <c r="G27" i="2" s="1"/>
  <c r="C110" i="5"/>
  <c r="G110" i="5" s="1"/>
  <c r="C69" i="5"/>
  <c r="G69" i="5" s="1"/>
  <c r="C73" i="5"/>
  <c r="G73" i="5" s="1"/>
  <c r="E415" i="2"/>
  <c r="E166" i="2"/>
  <c r="E165" i="2" s="1"/>
  <c r="E164" i="2" s="1"/>
  <c r="E209" i="2"/>
  <c r="E208" i="2" s="1"/>
  <c r="C113" i="5"/>
  <c r="G113" i="5" s="1"/>
  <c r="E381" i="2"/>
  <c r="C106" i="5"/>
  <c r="G106" i="5" s="1"/>
  <c r="C103" i="5"/>
  <c r="G103" i="5" s="1"/>
  <c r="E161" i="2"/>
  <c r="E160" i="2" s="1"/>
  <c r="E159" i="2" s="1"/>
  <c r="C102" i="5"/>
  <c r="G102" i="5" s="1"/>
  <c r="E325" i="2"/>
  <c r="E324" i="2" s="1"/>
  <c r="E398" i="2"/>
  <c r="E399" i="2"/>
  <c r="I399" i="2" s="1"/>
  <c r="E42" i="2"/>
  <c r="E54" i="2"/>
  <c r="E64" i="2"/>
  <c r="E350" i="2"/>
  <c r="E86" i="2"/>
  <c r="E32" i="2"/>
  <c r="E189" i="2"/>
  <c r="E188" i="2" s="1"/>
  <c r="I188" i="2" s="1"/>
  <c r="E294" i="2"/>
  <c r="E266" i="2"/>
  <c r="I266" i="2" s="1"/>
  <c r="E280" i="2" l="1"/>
  <c r="I281" i="2"/>
  <c r="E41" i="2"/>
  <c r="I41" i="2" s="1"/>
  <c r="I42" i="2"/>
  <c r="E243" i="2"/>
  <c r="I243" i="2" s="1"/>
  <c r="I244" i="2"/>
  <c r="E365" i="2"/>
  <c r="I366" i="2"/>
  <c r="E212" i="2"/>
  <c r="I212" i="2" s="1"/>
  <c r="I213" i="2"/>
  <c r="E63" i="2"/>
  <c r="I63" i="2" s="1"/>
  <c r="I64" i="2"/>
  <c r="E53" i="2"/>
  <c r="I53" i="2" s="1"/>
  <c r="I54" i="2"/>
  <c r="E336" i="2"/>
  <c r="I337" i="2"/>
  <c r="E171" i="2"/>
  <c r="I172" i="2"/>
  <c r="E31" i="2"/>
  <c r="I31" i="2" s="1"/>
  <c r="I32" i="2"/>
  <c r="E414" i="2"/>
  <c r="I415" i="2"/>
  <c r="E85" i="2"/>
  <c r="I86" i="2"/>
  <c r="E397" i="2"/>
  <c r="I397" i="2" s="1"/>
  <c r="I398" i="2"/>
  <c r="E380" i="2"/>
  <c r="I380" i="2" s="1"/>
  <c r="I381" i="2"/>
  <c r="E349" i="2"/>
  <c r="I350" i="2"/>
  <c r="E342" i="2"/>
  <c r="I343" i="2"/>
  <c r="E232" i="2"/>
  <c r="I233" i="2"/>
  <c r="E179" i="2"/>
  <c r="I180" i="2"/>
  <c r="E30" i="2"/>
  <c r="C112" i="5"/>
  <c r="G112" i="5" s="1"/>
  <c r="C68" i="5"/>
  <c r="G68" i="5" s="1"/>
  <c r="E379" i="2" l="1"/>
  <c r="E207" i="2"/>
  <c r="I207" i="2" s="1"/>
  <c r="E348" i="2"/>
  <c r="I349" i="2"/>
  <c r="E335" i="2"/>
  <c r="I336" i="2"/>
  <c r="E178" i="2"/>
  <c r="I178" i="2" s="1"/>
  <c r="I179" i="2"/>
  <c r="E84" i="2"/>
  <c r="I84" i="2" s="1"/>
  <c r="I85" i="2"/>
  <c r="I171" i="2"/>
  <c r="E170" i="2"/>
  <c r="E378" i="2"/>
  <c r="I378" i="2" s="1"/>
  <c r="I379" i="2"/>
  <c r="E29" i="2"/>
  <c r="I30" i="2"/>
  <c r="I232" i="2"/>
  <c r="E231" i="2"/>
  <c r="I231" i="2" s="1"/>
  <c r="E413" i="2"/>
  <c r="I413" i="2" s="1"/>
  <c r="I414" i="2"/>
  <c r="E40" i="2"/>
  <c r="I40" i="2" s="1"/>
  <c r="E341" i="2"/>
  <c r="I341" i="2" s="1"/>
  <c r="I342" i="2"/>
  <c r="E364" i="2"/>
  <c r="I365" i="2"/>
  <c r="E279" i="2"/>
  <c r="I279" i="2" s="1"/>
  <c r="I280" i="2"/>
  <c r="C19" i="4"/>
  <c r="G19" i="4" s="1"/>
  <c r="C20" i="4"/>
  <c r="G20" i="4" s="1"/>
  <c r="E39" i="2" l="1"/>
  <c r="I39" i="2" s="1"/>
  <c r="E412" i="2"/>
  <c r="I335" i="2"/>
  <c r="E334" i="2"/>
  <c r="I334" i="2" s="1"/>
  <c r="E363" i="2"/>
  <c r="I363" i="2" s="1"/>
  <c r="I364" i="2"/>
  <c r="I170" i="2"/>
  <c r="E169" i="2"/>
  <c r="I169" i="2" s="1"/>
  <c r="E206" i="2"/>
  <c r="I206" i="2" s="1"/>
  <c r="E28" i="2"/>
  <c r="I28" i="2" s="1"/>
  <c r="I29" i="2"/>
  <c r="E347" i="2"/>
  <c r="I347" i="2" s="1"/>
  <c r="I348" i="2"/>
  <c r="C22" i="4"/>
  <c r="E14" i="5"/>
  <c r="E16" i="4" s="1"/>
  <c r="E22" i="4" s="1"/>
  <c r="E411" i="2" l="1"/>
  <c r="I412" i="2"/>
  <c r="E38" i="2"/>
  <c r="I38" i="2" s="1"/>
  <c r="E27" i="2" l="1"/>
  <c r="I27" i="2" s="1"/>
  <c r="C30" i="6"/>
  <c r="G30" i="6" s="1"/>
  <c r="I411" i="2"/>
</calcChain>
</file>

<file path=xl/sharedStrings.xml><?xml version="1.0" encoding="utf-8"?>
<sst xmlns="http://schemas.openxmlformats.org/spreadsheetml/2006/main" count="931" uniqueCount="456">
  <si>
    <t>32 Materijalni rashodi</t>
  </si>
  <si>
    <t xml:space="preserve">32 Materijalni rashodi                                                                                 </t>
  </si>
  <si>
    <t xml:space="preserve">31 Rashodi za zaposlene                                                                             </t>
  </si>
  <si>
    <t xml:space="preserve">3 Rashodi poslovanja                                                                                  </t>
  </si>
  <si>
    <t>Izvor 8.1. Primici od financijske imovine i zaduživanja</t>
  </si>
  <si>
    <t>P4</t>
  </si>
  <si>
    <t xml:space="preserve">38 Ostali rashodi                                                                                      </t>
  </si>
  <si>
    <t>34 Financijski rashodi</t>
  </si>
  <si>
    <t>Izvor 5. Pomoći</t>
  </si>
  <si>
    <t xml:space="preserve">42 Rashodi za nabavu proizvedene dugotrajne imovine                                                    </t>
  </si>
  <si>
    <t xml:space="preserve">4 Rashodi za nabavu nefinancijske imovine                                                                               </t>
  </si>
  <si>
    <t>Izvor 1. Opći prihodi i primici</t>
  </si>
  <si>
    <t>Aktivnost A000001 Rad Općinskog vijeća i Načelnika</t>
  </si>
  <si>
    <t>P3</t>
  </si>
  <si>
    <t>Aktivnost A100020 Redovno financiranje ustanove predškolskog odgoja</t>
  </si>
  <si>
    <t>Program 0010 ZAJEDNIČKI IZDACI PREDSTAVNIČKOG TIJELA, NAČELNIKA JUO</t>
  </si>
  <si>
    <t>P2</t>
  </si>
  <si>
    <t>Program 113 Predškolski odgoj</t>
  </si>
  <si>
    <t>Glava 00101 OPĆINSKO VIJEĆE, NAČELNIK, JUO</t>
  </si>
  <si>
    <t>P1</t>
  </si>
  <si>
    <t>Glava 1003 Proračunski korisnik - Dječji vrtić</t>
  </si>
  <si>
    <t xml:space="preserve">37 Naknade građanima i kućanstvima na temelju osiguranja i druge naknade                               </t>
  </si>
  <si>
    <t xml:space="preserve">31 Rashodi za zaposlene                                                                                </t>
  </si>
  <si>
    <t>Izvor 5.0. Pomoći temeljem prijenosa EU sredstava</t>
  </si>
  <si>
    <t xml:space="preserve">Izvor 5. Pomoći </t>
  </si>
  <si>
    <t>Aktivnost A100506 Zaželi - program zapošljavanja žena</t>
  </si>
  <si>
    <t>Aktivnost A100018 Program Zaželi</t>
  </si>
  <si>
    <t xml:space="preserve">37 Naknade građanima i kućanstvima                                                        </t>
  </si>
  <si>
    <t>Izvor 1.1. Opći prihodi i primici</t>
  </si>
  <si>
    <t>Aktivnost A100408 Održavanje objekata u vlasništvu</t>
  </si>
  <si>
    <t xml:space="preserve">Aktivnost A100006 Socijalna zaštita stanovništva </t>
  </si>
  <si>
    <t>Program 1004 OBNOVA I UREĐENJE OBJEKATA U OPĆINI</t>
  </si>
  <si>
    <t>Program 103 Socijalna zaštita</t>
  </si>
  <si>
    <t xml:space="preserve">38 Ostali rashodi                                                                </t>
  </si>
  <si>
    <t>Aktivnost A100014 Vjerske zajednice</t>
  </si>
  <si>
    <t>Program 111 Vjerske zajednice</t>
  </si>
  <si>
    <t xml:space="preserve">38 Donacije                                                          </t>
  </si>
  <si>
    <t>Aktivnost A100013 Građanske udruge</t>
  </si>
  <si>
    <t>Program 110 Građanske udruge</t>
  </si>
  <si>
    <t xml:space="preserve">36 Tekuće pomoći                                                                            </t>
  </si>
  <si>
    <t>Aktivnost A100015 Zdravstvena skrb</t>
  </si>
  <si>
    <t>Program 114 Zdravstvo</t>
  </si>
  <si>
    <t>Aktivnost A100005 Rashodi za protupozarnu i civilnu zaštitu</t>
  </si>
  <si>
    <t>Program 102 Protupožarna i civilna zaštita</t>
  </si>
  <si>
    <t>Izvor 1.2. Višak prihoda</t>
  </si>
  <si>
    <t>Kapitalni projekt K100302 Izgradnja vrtića</t>
  </si>
  <si>
    <t>Aktivnost A100012 Sportska zbivanja</t>
  </si>
  <si>
    <t>Aktivnost A100301 Financiranje programa predškolskog odgoja</t>
  </si>
  <si>
    <t>Aktivnost A100011 Kulturna zbivanja</t>
  </si>
  <si>
    <t>Program 1003 PREDŠKOLSKI ODGOJ</t>
  </si>
  <si>
    <t>Program 108 Manifestacije i kulturna zbivanja</t>
  </si>
  <si>
    <t>Izvor 5 .Pomoći</t>
  </si>
  <si>
    <t>Aktivnost A100201 Javna rasvjeta</t>
  </si>
  <si>
    <t>Aktivnost A100019 Arheološki iskopi</t>
  </si>
  <si>
    <t>Program 1002 KOMUNALNA INFRASTRUKTURA</t>
  </si>
  <si>
    <t>Program 113 Iskopi</t>
  </si>
  <si>
    <t xml:space="preserve">4 Rashodi za nabavu nefinancijske imovine                                                             </t>
  </si>
  <si>
    <t>Tekući projekt T100211 Zaštita okoliša</t>
  </si>
  <si>
    <t>Kapitalni projekt K100028 Ulaganje u računalna programe</t>
  </si>
  <si>
    <t>Kapitalni projekt K100213 Uređenje groblja</t>
  </si>
  <si>
    <t>Kapitalni projekt K100008 Uredska oprema i namještaj</t>
  </si>
  <si>
    <t xml:space="preserve">45 Rashodi za dodatna ulaganja na građevinskim objektima                                              </t>
  </si>
  <si>
    <t>Kapitalni projekt K100212 Izgradnja i uređenje nogostupa u Gradcu</t>
  </si>
  <si>
    <t>Izvor 5.2. Kapitalne  pomoći</t>
  </si>
  <si>
    <t>Kapitalni projekt K100210 Nabavka komunalne opreme</t>
  </si>
  <si>
    <t>Kapitalni projekt K100036 Opremanje etnološke zbirke u Kulturnom centru Mratovo - faza IV.</t>
  </si>
  <si>
    <t xml:space="preserve">42 Rashodi za nabavu proizvedene dugotrajne imovine                                          </t>
  </si>
  <si>
    <t xml:space="preserve">4 Rashodi za nabavu neproizvedene imovine                                                       </t>
  </si>
  <si>
    <t xml:space="preserve">Izvor 5.7. Tekuće pomoći - HZZ  </t>
  </si>
  <si>
    <t>Izvor 4. Prihodi za posebne namjene</t>
  </si>
  <si>
    <t>Aktivnost A100204 Javni radovi</t>
  </si>
  <si>
    <t>Kapitalni projekt K100005 Izgradnja nogostupa</t>
  </si>
  <si>
    <t xml:space="preserve">42 Rashodi za dodatna ulaganja na nefinancijskoj imovini                                                    </t>
  </si>
  <si>
    <t>Kapitalni projekt K100010 Dodatna ulaganja na sustavu javne rasvjete</t>
  </si>
  <si>
    <t>Aktivnost A100202 Održavanje cesta</t>
  </si>
  <si>
    <t>Kapitalni projekt K100005 Sanacija cesta, puteva i staza</t>
  </si>
  <si>
    <t xml:space="preserve">41 Rashodi za nabavu neproizvedene imovine                                                                         </t>
  </si>
  <si>
    <t>Kapitalni projekt K100001 Planska, projektna i troškovnička dokumentacija</t>
  </si>
  <si>
    <t>Program 109 Gradnja i nabavka dugotrajne imovine</t>
  </si>
  <si>
    <t>Kapitalni projekt K100011 Prostorni plan</t>
  </si>
  <si>
    <t>Kapitalni projekt K100027 Višenamjensko komunalno vozilo</t>
  </si>
  <si>
    <t xml:space="preserve">32 Materijalni rashodi                                                                                  </t>
  </si>
  <si>
    <t>Aktivnost A100012 Održavanje komunalne infrastrukture</t>
  </si>
  <si>
    <t>Aktivnost A100007 Javna rasvjeta</t>
  </si>
  <si>
    <t>Program  104 Održavanje komunalne infrastrukture</t>
  </si>
  <si>
    <t>42 Rashodi za nabavu neproizvedene imovine</t>
  </si>
  <si>
    <t xml:space="preserve">4 Rashodi za nabavu nefinacijske imovine                                                                              </t>
  </si>
  <si>
    <t>Kapitalni projekt K100032 Osobno vozilo</t>
  </si>
  <si>
    <t>35 Subvencije poljoprivrednicima</t>
  </si>
  <si>
    <t>Aktivnost A100002 Subvencije poljoprivrednicima</t>
  </si>
  <si>
    <t xml:space="preserve">32 Materijalni rashodi                                                                                </t>
  </si>
  <si>
    <t>Aktivnost A100104 Rashodi za zaposlene</t>
  </si>
  <si>
    <t>Aktivnost A100002 Zajednički materijalni rashodi uprave i administracije</t>
  </si>
  <si>
    <t xml:space="preserve">32 Ostali rashodi za zaposlene                                                                               </t>
  </si>
  <si>
    <t>31 Rashodi za zaposlene</t>
  </si>
  <si>
    <t>Izvor 5. Pomoći -HZZZ</t>
  </si>
  <si>
    <t>Izvor 5. Pomoći -EU</t>
  </si>
  <si>
    <t xml:space="preserve">32 materijalni rashodi                                                                                </t>
  </si>
  <si>
    <t>Aktivnost A100001 Rashodi za zaposlene u administraciji</t>
  </si>
  <si>
    <t>Program  100 Javna uprava i administracija</t>
  </si>
  <si>
    <t>Glava 1002 IZVRŠNO TIJELO I ADMINISTRACIJA</t>
  </si>
  <si>
    <t xml:space="preserve">38 Donacije                                                                                     </t>
  </si>
  <si>
    <t>Aktivnost A100003 RASHODI ZA RAD PREDSTAVNIČKIH TIJELA</t>
  </si>
  <si>
    <t>Program A01 100 Javna uprava i administracija</t>
  </si>
  <si>
    <t>Glava 1001 PREDSTAVNIČKO TIJELO</t>
  </si>
  <si>
    <t xml:space="preserve">UKUPNO RASHODI / IZDACI	</t>
  </si>
  <si>
    <t>BROJ KONTA</t>
  </si>
  <si>
    <t>VRSTA PRIHODA / PRIMITAKA</t>
  </si>
  <si>
    <t>Projekcija za 2027.godinu</t>
  </si>
  <si>
    <t>Projekcija za 2026.godinu</t>
  </si>
  <si>
    <t>Proračun za 2025.godinu</t>
  </si>
  <si>
    <t>klasifikaciji, izvorima financiranja i ekonomskoj klasifikaciji kako slijedi:</t>
  </si>
  <si>
    <t>Članak 2.</t>
  </si>
  <si>
    <t xml:space="preserve">          </t>
  </si>
  <si>
    <t>II. POSEBNI DIO</t>
  </si>
  <si>
    <t>I. OPĆI DIO</t>
  </si>
  <si>
    <t xml:space="preserve"> </t>
  </si>
  <si>
    <t>6</t>
  </si>
  <si>
    <t>A. RAČUN PRIHODA I RASHODA</t>
  </si>
  <si>
    <t/>
  </si>
  <si>
    <t xml:space="preserve">Prihodi poslovanja                                                                                  </t>
  </si>
  <si>
    <t>3</t>
  </si>
  <si>
    <t xml:space="preserve">Rashodi poslovanja                                                                                  </t>
  </si>
  <si>
    <t>4</t>
  </si>
  <si>
    <t xml:space="preserve">Rashodi za nabavu nefinancijske imovine                                                             </t>
  </si>
  <si>
    <t>RAZLIKA − MANJAK</t>
  </si>
  <si>
    <t>B. RAČUN ZADUŽIVANJA / FINANCIRANJA</t>
  </si>
  <si>
    <t>5</t>
  </si>
  <si>
    <t xml:space="preserve">Izdaci za financijsku imovinu i otplate zajmova                                                     </t>
  </si>
  <si>
    <t>NETO ZADUŽIVANJE / FINANCIRANJE</t>
  </si>
  <si>
    <t>C. PRENESENI VIŠAK/MANJAK</t>
  </si>
  <si>
    <t>UKUPAN DONOS VIŠKA/MANJKA IZ PRETHODNIH GODINA</t>
  </si>
  <si>
    <t>DIO VIŠKA/MANJKA IZ PRETHODNIH GODINA KOJI ĆE SE POKRIT/RASPOREDITI U PLANIRANOM RAZDOBLJU</t>
  </si>
  <si>
    <t>VIŠAK / MANJAK + NETO ZADUŽIVANJA / FINANCIRANJA</t>
  </si>
  <si>
    <t>R/I</t>
  </si>
  <si>
    <t>Proračun 2025.godine</t>
  </si>
  <si>
    <t>(€)</t>
  </si>
  <si>
    <t>Prihodi od prodaje nefinancijske imovine</t>
  </si>
  <si>
    <t>Primici od financijske imovine i zaduživanja</t>
  </si>
  <si>
    <t>PRIHODI I RASHODI PO EKONOMSKOJ KLASIFIKACIJI</t>
  </si>
  <si>
    <t>61</t>
  </si>
  <si>
    <t xml:space="preserve">Prihodi od poreza                                                                                   </t>
  </si>
  <si>
    <t>63</t>
  </si>
  <si>
    <t>Pomoći iz inozemstva i od subjekata unutar općeg proračuna</t>
  </si>
  <si>
    <t>64</t>
  </si>
  <si>
    <t xml:space="preserve">Prihodi od imovine                                                                                  </t>
  </si>
  <si>
    <t>65</t>
  </si>
  <si>
    <t xml:space="preserve">Prihodi od upravnih i administrativnih pristojbi, pristojbi po posebnim propisima i naknada         </t>
  </si>
  <si>
    <t>Prihod od prodaje proizvoda i robe te pruženih usluga i prihodi od donacija</t>
  </si>
  <si>
    <t xml:space="preserve">Prihodi od prodaje nefinancijske imovine                                                                        </t>
  </si>
  <si>
    <t>31</t>
  </si>
  <si>
    <t xml:space="preserve">Rashodi za zaposlene                                                                                </t>
  </si>
  <si>
    <t>32</t>
  </si>
  <si>
    <t xml:space="preserve">Materijalni rashodi                                                                                 </t>
  </si>
  <si>
    <t>34</t>
  </si>
  <si>
    <t xml:space="preserve">Financijski rashodi                                                                                 </t>
  </si>
  <si>
    <t>36</t>
  </si>
  <si>
    <t>Pomoći dane u inozemstvo i unutar općeg proračuna</t>
  </si>
  <si>
    <t>37</t>
  </si>
  <si>
    <t xml:space="preserve">Naknade građanima i kućanstvima na temelju osiguranja i druge naknade                               </t>
  </si>
  <si>
    <t>38</t>
  </si>
  <si>
    <t xml:space="preserve">Ostali rashodi                                                                                      </t>
  </si>
  <si>
    <t>42</t>
  </si>
  <si>
    <t xml:space="preserve">Rashodi za nabavu proizvedene dugotrajne imovine                                                    </t>
  </si>
  <si>
    <t>45</t>
  </si>
  <si>
    <t xml:space="preserve">Rashodi za dodatna ulaganja na nefinancijskoj imovini                                               </t>
  </si>
  <si>
    <t>Subvencije</t>
  </si>
  <si>
    <t>Naknade za rad predstavničkih tijela</t>
  </si>
  <si>
    <t>Donacije političkim strankama</t>
  </si>
  <si>
    <t>Plaće bruto</t>
  </si>
  <si>
    <t>Ostali rashodi za zaposl.</t>
  </si>
  <si>
    <t>Doprinos na plaću</t>
  </si>
  <si>
    <t>Prijevoz</t>
  </si>
  <si>
    <t>Službena putovanja</t>
  </si>
  <si>
    <t>Stručno usavršavanje</t>
  </si>
  <si>
    <t>Ostale naknade troškova zaposlenima</t>
  </si>
  <si>
    <t>Uredski materijal i ostali materijalni rashodi</t>
  </si>
  <si>
    <t>Energija</t>
  </si>
  <si>
    <t>Materijal i dijelovi za tekuće investicijsko održavanje</t>
  </si>
  <si>
    <t>Sitni inventar i autogume</t>
  </si>
  <si>
    <t>Kućni brojevi, putokazi i oglasne ploče</t>
  </si>
  <si>
    <t>Zaštitna i radna obuća i odjeća</t>
  </si>
  <si>
    <t>Usluge telefona, pošte i prijevoza</t>
  </si>
  <si>
    <t>Usluge tekućeg i investicijskog održavanja</t>
  </si>
  <si>
    <t>Usluga promidžbe i informiranja</t>
  </si>
  <si>
    <t>Komunalne usluge (opskrba vodom)</t>
  </si>
  <si>
    <t xml:space="preserve">Odvjetničke usluge </t>
  </si>
  <si>
    <t>Geodetsko-katastarske usluge</t>
  </si>
  <si>
    <t>Ugovori o djelu</t>
  </si>
  <si>
    <t>Ostale intelektulane usluge</t>
  </si>
  <si>
    <t>Računalne usluge</t>
  </si>
  <si>
    <t>Usluge tekućeg i investicijskog održavanja prijevoznih sredstava</t>
  </si>
  <si>
    <t xml:space="preserve">Obvezni i preventivni pregledi zaposlenika </t>
  </si>
  <si>
    <t>Zaštita životinja</t>
  </si>
  <si>
    <t>Grafičarske i tiskarske usluge</t>
  </si>
  <si>
    <t>Premija osiguranja (prijevoz sredstava, zaposlenika, imovine)</t>
  </si>
  <si>
    <t>Reprezentacija</t>
  </si>
  <si>
    <t>Članarina</t>
  </si>
  <si>
    <t>Proračunska zaliha</t>
  </si>
  <si>
    <t>Izdaci za civilnu zaštitu</t>
  </si>
  <si>
    <t>Prominske igre</t>
  </si>
  <si>
    <t>Prominski bronzin</t>
  </si>
  <si>
    <t>Dan Općine</t>
  </si>
  <si>
    <t>Velika Gospa</t>
  </si>
  <si>
    <t>Advent u Oklaju</t>
  </si>
  <si>
    <t>Kazališne predstave</t>
  </si>
  <si>
    <t>Žagrarije</t>
  </si>
  <si>
    <t>Rashodi protokola i ostale manifestacije</t>
  </si>
  <si>
    <t>Ostale pristojbe i naknade</t>
  </si>
  <si>
    <t>Ostali financijski rashodi</t>
  </si>
  <si>
    <t xml:space="preserve">38 Ostali rashodi                                                                              </t>
  </si>
  <si>
    <t>Kazne</t>
  </si>
  <si>
    <t>Subvencije poljoprivrednicima</t>
  </si>
  <si>
    <t>Osobni automobil</t>
  </si>
  <si>
    <t>Energija za javnu rasvjetu - potrošnja</t>
  </si>
  <si>
    <t>Usluge tekućeg održavanja javne rasvjete</t>
  </si>
  <si>
    <t>Održavanje i čišćenje javnih površina</t>
  </si>
  <si>
    <t>Održavanje nerazvrstanih cesta</t>
  </si>
  <si>
    <t>Deratizacija, dezinfekcija i zbrinjavanje životinja</t>
  </si>
  <si>
    <t>Kamion</t>
  </si>
  <si>
    <t xml:space="preserve">Planska, projektna i troškovnička dokumetacija </t>
  </si>
  <si>
    <t>Sanacija lokalnih nerazvrstanih cesta 178 Oklaj - Podi</t>
  </si>
  <si>
    <t>Sanacija pješačke staze</t>
  </si>
  <si>
    <t>Dodatna ulaganja u sutav javne rasvjete</t>
  </si>
  <si>
    <t>Izgradnja nogostupa</t>
  </si>
  <si>
    <t>Opremanje etnološke zbirke - IV faza</t>
  </si>
  <si>
    <t>Dodatna ulaganja na građevinskim objektima - solari</t>
  </si>
  <si>
    <t>Ulaganje u računalne programe</t>
  </si>
  <si>
    <t>Arheološki iskopi</t>
  </si>
  <si>
    <t xml:space="preserve">38 Donacije                                                                       </t>
  </si>
  <si>
    <t>Donacije - kultura</t>
  </si>
  <si>
    <t xml:space="preserve">38 Donacije                                                                        </t>
  </si>
  <si>
    <t>Donacije - sport</t>
  </si>
  <si>
    <t>Tekuće pomoći DVD</t>
  </si>
  <si>
    <t xml:space="preserve">38 Donacija                                                                       </t>
  </si>
  <si>
    <t>Donacija - GSS</t>
  </si>
  <si>
    <t>Laboratorij - Drniš</t>
  </si>
  <si>
    <t>Poljoprivreda</t>
  </si>
  <si>
    <t>Crveni križ</t>
  </si>
  <si>
    <t>Ostale tekuće donacije</t>
  </si>
  <si>
    <t>Donacije vjerskim zajednicama</t>
  </si>
  <si>
    <t>Pomoć za opremanje novorođene djece</t>
  </si>
  <si>
    <t>Jednokratna pomoć za školsku opremu učenika</t>
  </si>
  <si>
    <t>Jednokratna pomoć studentima za troškove studiranja</t>
  </si>
  <si>
    <t>Jednokratna pomoć za sklapanje braka</t>
  </si>
  <si>
    <t>Sufinanciranje cijene prijevoza učenika</t>
  </si>
  <si>
    <t xml:space="preserve">Naknada za troškove stanovanja </t>
  </si>
  <si>
    <t>Ostale socijalne naknade</t>
  </si>
  <si>
    <t>Sufinanciranje odvoza otpada kućanstvima</t>
  </si>
  <si>
    <t xml:space="preserve">Kućanske i higijenske potrepštine </t>
  </si>
  <si>
    <t>Plaće . Bruto</t>
  </si>
  <si>
    <t>Doprinos na plaće</t>
  </si>
  <si>
    <t>Porez i prirez na dohodak</t>
  </si>
  <si>
    <t xml:space="preserve"> (€)</t>
  </si>
  <si>
    <t>Porez na imovinu</t>
  </si>
  <si>
    <t>Porez na robu i uslugu</t>
  </si>
  <si>
    <t>Tekuće pomoći iz drž.prorač,žup.,grad i opć.</t>
  </si>
  <si>
    <t>Kapitalne pomoći iz drž.,žup.,grad.i opć.</t>
  </si>
  <si>
    <t>Tekuće pomoći izvanprorač.korisnika (HZZZ)</t>
  </si>
  <si>
    <t>Kapitalne pomoći izvanproračunskih korisnika</t>
  </si>
  <si>
    <t>Tekuće pomoći eu- zaželi</t>
  </si>
  <si>
    <t>Prihodi od financijske imovine</t>
  </si>
  <si>
    <t>koncesija</t>
  </si>
  <si>
    <t>zakup</t>
  </si>
  <si>
    <t>korištenje prostora solarne i hidroelektrane</t>
  </si>
  <si>
    <t>naknade za korištenje zaštićenih područja</t>
  </si>
  <si>
    <t>ostali ph od nefinancijske imovine</t>
  </si>
  <si>
    <t>ostale nespomenute pristojbe i naknade</t>
  </si>
  <si>
    <t>Komunalni doprinosi i naknadfe</t>
  </si>
  <si>
    <t>Ostali ostvareni prihodi</t>
  </si>
  <si>
    <t>Tekuće donacije ostalih subjekata</t>
  </si>
  <si>
    <t>Kapitalne donacije od ostalih subjekata</t>
  </si>
  <si>
    <t>Prihodi od prodaje materijalne imovine</t>
  </si>
  <si>
    <t>Prihodi od prodaje građevinskih objekata</t>
  </si>
  <si>
    <t>prihodi po posebnim propisima ( +subvencije roditelja)</t>
  </si>
  <si>
    <t>Sanacija pješačke staze (REVITALIZACIJA DALMATINS.ZAGORE)</t>
  </si>
  <si>
    <t>Oprema (laptopi..)</t>
  </si>
  <si>
    <t>Sanacija lokalnih nerazvrstanih cesta - NC Mratovo</t>
  </si>
  <si>
    <t>Aktivnost A100039 Sanacija divljih odlagališta otpada</t>
  </si>
  <si>
    <t>Sanacija odlagališta otpada</t>
  </si>
  <si>
    <t>Kapitalni projekt K100028 Digitalizacija - pametna rješenja</t>
  </si>
  <si>
    <t>Pametna održiva rješenja</t>
  </si>
  <si>
    <t>Rotor Oklaj</t>
  </si>
  <si>
    <t>Prihodi  iz proračuna za rashode poslovanja</t>
  </si>
  <si>
    <t>Općina ružić</t>
  </si>
  <si>
    <t>Sanacija mreže NC u naselju Matasi, Marići, Oklaj</t>
  </si>
  <si>
    <t>Sanacija mreže NC Bogatić (Škarice, Mudrinić, Džepine)</t>
  </si>
  <si>
    <t>Kapitalni projekt K100033 Obnova i opremanje Doma kulture Oklaj</t>
  </si>
  <si>
    <t>Obnova i opremanje Doma kulture Oklaj</t>
  </si>
  <si>
    <t>Kapitalni projekt K100013 Odvojeno sakupljanje komunalnog otpada</t>
  </si>
  <si>
    <t>Sakupljanje komunalnog otpada</t>
  </si>
  <si>
    <t>Izvor 4.Prihodi za posebne namjene</t>
  </si>
  <si>
    <t>Kapitalni projekt K100035 Izvlaštenje zemljišta</t>
  </si>
  <si>
    <t>Zemljište</t>
  </si>
  <si>
    <t>2025</t>
  </si>
  <si>
    <t>FUNKCIJSKA KLASIFIKACIJA 01 Opće javne usluge</t>
  </si>
  <si>
    <t>FUNKCIJSKA KLASIFIKACIJA 011 Izvršna i zakonodavna tijela, financijski i fiskalni poslovi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</si>
  <si>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</si>
  <si>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</si>
  <si>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</si>
  <si>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045 Promet</t>
  </si>
  <si>
    <t>FUNKCIJSKA KLASIFIKACIJA 05 Zaštita okoliša</t>
  </si>
  <si>
    <t>FUNKCIJSKA KLASIFIKACIJA 051 Gospodarenje otpadom</t>
  </si>
  <si>
    <t>FUNKCIJSKA KLASIFIKACIJA 06 Usluge unapređenja stanovanja i zajednice</t>
  </si>
  <si>
    <t>FUNKCIJSKA KLASIFIKACIJA 064 Ulična rasvjeta</t>
  </si>
  <si>
    <t>FUNKCIJSKA KLASIFIKACIJA 09 Obrazovanje</t>
  </si>
  <si>
    <t>FUNKCIJSKA KLASIFIKACIJA 091 Predškolsko i osnovno obrazovanje</t>
  </si>
  <si>
    <t>FUNKCIJSKA KLASIFIKACIJA 10 Socijalna zaštita</t>
  </si>
  <si>
    <t>FUNKCIJSKA KLASIFIKACIJA 104 Obitelj i djeca</t>
  </si>
  <si>
    <t>FUNKCIJSKA KLASIFIKACIJA 106 Stanovanje</t>
  </si>
  <si>
    <t>PRORAČUN ZA 2025.godinu</t>
  </si>
  <si>
    <t>PROJEKCIJA ZA 2026.godinu</t>
  </si>
  <si>
    <t>PROJEKCIJA ZA 2027.godinu</t>
  </si>
  <si>
    <t>Kapitalni projekt K100054 Solari</t>
  </si>
  <si>
    <t>Izvor  5.Pomoći</t>
  </si>
  <si>
    <t>Ostali primici</t>
  </si>
  <si>
    <t>Materijalni rashodi</t>
  </si>
  <si>
    <t>Financijski rashodi</t>
  </si>
  <si>
    <t>Kazne, donacije</t>
  </si>
  <si>
    <t>FUNKCIJSKA KLASIFIKACIJA 041 Opći ekonomski poslovi</t>
  </si>
  <si>
    <t xml:space="preserve">FUNKCIJSKA KLASIFIKACIJA </t>
  </si>
  <si>
    <t>FUNKCIJSKA KLASIFIKACIJA 061 Razvoj stanovanja</t>
  </si>
  <si>
    <t>Prihodi od prodaje neproizvedene imovine</t>
  </si>
  <si>
    <t>Prihodi od prodaje proizvedene imovine</t>
  </si>
  <si>
    <t>Rashodi za nabavu neproizvede imovine</t>
  </si>
  <si>
    <t>Sanacija nerazvrstanih cesta NC 24- 25</t>
  </si>
  <si>
    <t>4. Prihodi za posebne namjene</t>
  </si>
  <si>
    <t>5. Pomoći</t>
  </si>
  <si>
    <t>UKUPNI RASHODI/IZDACI</t>
  </si>
  <si>
    <t>UKUPNI PRIHODI/PRIMICI</t>
  </si>
  <si>
    <t>1. Opći prihodi i primici</t>
  </si>
  <si>
    <t>1.Opći prihodi i primici</t>
  </si>
  <si>
    <t>2. Prihodi za posebne namjene</t>
  </si>
  <si>
    <t>OPĆINA PROMINA</t>
  </si>
  <si>
    <t>OPĆINSKO VIJEĆE</t>
  </si>
  <si>
    <t>PREDSJEDNICA:</t>
  </si>
  <si>
    <t>Davorka Bronić</t>
  </si>
  <si>
    <t xml:space="preserve">Proračun 2025.godine </t>
  </si>
  <si>
    <t>UKUPNO PRIMICI</t>
  </si>
  <si>
    <t>UKUPNO IZDACI</t>
  </si>
  <si>
    <t>Indeks</t>
  </si>
  <si>
    <t>Doprinosi na plaći</t>
  </si>
  <si>
    <t>Doprinso na plaće</t>
  </si>
  <si>
    <t>Izvor 5. Pomoći -općine (kom.redar)</t>
  </si>
  <si>
    <t>Ostali materijal i sirovine</t>
  </si>
  <si>
    <t>Sitan inventar</t>
  </si>
  <si>
    <t>Usluge promidžbe i informiranja</t>
  </si>
  <si>
    <t>Komunalne usluge</t>
  </si>
  <si>
    <t>Odvjet.i jb. Usluge</t>
  </si>
  <si>
    <t>Intelektualne usluge</t>
  </si>
  <si>
    <t>Usluge tekućeg i investicijskog održ.prijevoznih sred.</t>
  </si>
  <si>
    <t>Zdravstvene usluge</t>
  </si>
  <si>
    <t>Grafičarske, tiskraske i ostale usluge</t>
  </si>
  <si>
    <t>Rashodi za obilježavanje blagdana</t>
  </si>
  <si>
    <t>Rashodi protokola i ostali rashodi</t>
  </si>
  <si>
    <t>Troškovi sudskih postupaka</t>
  </si>
  <si>
    <t>Bankarske usluge i usluge platnog prometa</t>
  </si>
  <si>
    <t>Ostali finacijski rashodi</t>
  </si>
  <si>
    <t>Kamate</t>
  </si>
  <si>
    <t>Komunalne usluge - održ.i čiš.jp</t>
  </si>
  <si>
    <t>Deratizacija i dezinfekcija</t>
  </si>
  <si>
    <t>3 Rashodi poslovanja</t>
  </si>
  <si>
    <t xml:space="preserve">Kapitalni projekt K100038 Rotor </t>
  </si>
  <si>
    <t>36 Kapitalne pomoći izvanproračunskim korisnicima</t>
  </si>
  <si>
    <t>Kapit.pomoći - ŽUC</t>
  </si>
  <si>
    <t>Oprema</t>
  </si>
  <si>
    <t>Telefoni i komunik.oprema</t>
  </si>
  <si>
    <t>DVD</t>
  </si>
  <si>
    <t>Plaće - bruto</t>
  </si>
  <si>
    <t>Izvršenje do 30.06.2025.godine</t>
  </si>
  <si>
    <t>Izvršenje do 30.06.2025.</t>
  </si>
  <si>
    <t>Prihod od poreza</t>
  </si>
  <si>
    <t>Povremeni porezi na imovinu</t>
  </si>
  <si>
    <t>Porez na promet</t>
  </si>
  <si>
    <t>Tekuće pomoći iz državnog proračuna</t>
  </si>
  <si>
    <t>Kapitalne pomoći iz državnog proračuna</t>
  </si>
  <si>
    <t>Tekuće pomoći HZMO, HZZ, HZZO</t>
  </si>
  <si>
    <t>Tekuće pomoći za izrav.za decentralizirane funkcije</t>
  </si>
  <si>
    <t>Prihodi od kamata</t>
  </si>
  <si>
    <t>Prihodi od koncesija</t>
  </si>
  <si>
    <t>Prihodi od zakupa</t>
  </si>
  <si>
    <t>Naknada za korištenje nefinancijske imovine</t>
  </si>
  <si>
    <t>Prihodi po posebnim propisima</t>
  </si>
  <si>
    <t>Komunalni doprinosi</t>
  </si>
  <si>
    <t>Komunalna naknada</t>
  </si>
  <si>
    <t>Ostali stambeni objekti</t>
  </si>
  <si>
    <t>Rashodi za materijal i energiju</t>
  </si>
  <si>
    <t>Rashodi za usluge</t>
  </si>
  <si>
    <t>Plaće za redovan rad</t>
  </si>
  <si>
    <t>Ostali rashodi za zaposlene</t>
  </si>
  <si>
    <t>Doprinos za obvezno zdravstveno osiguranje</t>
  </si>
  <si>
    <t>Naknade za prijevoz</t>
  </si>
  <si>
    <t>Stručno usavršavanje zaposlenika</t>
  </si>
  <si>
    <t>Materijal i sirovine</t>
  </si>
  <si>
    <t>Materijal i dijelovi za tekuće i investicijsko održavanje</t>
  </si>
  <si>
    <t>Sitan inventar i autogume</t>
  </si>
  <si>
    <t>Službena, radna i zaštitna odjeća</t>
  </si>
  <si>
    <t>Usluge telefona,pošte i prijevoza</t>
  </si>
  <si>
    <t>Zakupnine i najamnine</t>
  </si>
  <si>
    <t>Zdravstvene i veterinarske usluge</t>
  </si>
  <si>
    <t>Intelektrulane usluge</t>
  </si>
  <si>
    <t>Ostale usluge</t>
  </si>
  <si>
    <t>Ostali nespomenuti rashodi</t>
  </si>
  <si>
    <t>4 Rashodi za nabavu nefinancijske imovine</t>
  </si>
  <si>
    <t>42 Rahodi za nabavu proizvedene dugotrajne imovine</t>
  </si>
  <si>
    <t>Tekuće pomoći iz prorač.koris.iz proračuna koji im nije nadležan</t>
  </si>
  <si>
    <t>Kamate na oročena sredstva i sredstva po viđenju</t>
  </si>
  <si>
    <t>Ostali nespomenuti prihodi</t>
  </si>
  <si>
    <t>Sanacija v.kanala u dijelu NC 69</t>
  </si>
  <si>
    <t>Naknade za prijevoz, za rad na terenu i odvojeni život</t>
  </si>
  <si>
    <t>Usluge telefona, interneta, pošte i prijevoza</t>
  </si>
  <si>
    <t>Intelektualne i osobne usluge</t>
  </si>
  <si>
    <t>Naknade za rad predstavničkih i izvršnih tijela</t>
  </si>
  <si>
    <t>Premije osiguranja</t>
  </si>
  <si>
    <t>Članarine</t>
  </si>
  <si>
    <t>Pristojbe i naknade</t>
  </si>
  <si>
    <t>Ostali nespomenuti rashodi poslovanja</t>
  </si>
  <si>
    <t>Zatezne kamate</t>
  </si>
  <si>
    <t>Tekuće pomoći drugom proračunu i izvanproračunskim korisnicima</t>
  </si>
  <si>
    <t>Kapitalne pomoći drugom proračunu i izvanproračunskim korisnicima</t>
  </si>
  <si>
    <t>Naknade građanima i kućanstvima u novcu</t>
  </si>
  <si>
    <t>Naknade građanima i kućanstvima u naravi</t>
  </si>
  <si>
    <t>Naknade građanima i kućanstvima iz - program zaželi</t>
  </si>
  <si>
    <t>Tekuće donacije u novcu</t>
  </si>
  <si>
    <t>Ostala nematerijalna imovina</t>
  </si>
  <si>
    <t>Ceste i ostali prometni objekti</t>
  </si>
  <si>
    <t>Ostali građevinski objekti</t>
  </si>
  <si>
    <t>Komunikacijska oprema</t>
  </si>
  <si>
    <t>Oprema za održavanje</t>
  </si>
  <si>
    <t>Uređaji i oprema za ostale namjene</t>
  </si>
  <si>
    <t>Izvršenje proračuna do 30.06.2025.</t>
  </si>
  <si>
    <t>od 24.09.2025. godine,  donosi</t>
  </si>
  <si>
    <t>Polugodišnji izvještaj o izvršenju Proračuna Općine Promina za razdoblje 01.01.-30.06.2025.g. ostvaren je kako slijedi:</t>
  </si>
  <si>
    <t>Proračun 2025</t>
  </si>
  <si>
    <t>Izvršenje</t>
  </si>
  <si>
    <t>Rashodi i izdaci utvrđeni u posebnom dijelu proračuna Općine Promina za 2025.g., iskazani po organizacijskoj i programskoj klasifikaciji, te izvorima financiranja u polugodišnjem razdoblju 2025. g. izvršeni su kako slijedi:</t>
  </si>
  <si>
    <t>Oklaj, 24.09.2025.g.</t>
  </si>
  <si>
    <t>Na temelju članka 88. Zakona o proračunu ("Narodne novine" broj 144/21) i Statuta Općine Promina (Službeno glasilo Općine Promina 13/24 ), Općinsko vijeće Općine Promina na 3. sjednici</t>
  </si>
  <si>
    <t>Indeks (%)</t>
  </si>
  <si>
    <t xml:space="preserve">                                             Polugodišnji izvještaj o izvršenju proračuna Općine Promina za razdoblje od 01.01.2025. do 30.06.2025.godine</t>
  </si>
  <si>
    <t>PRIHODI I RASHODI PO IZVORIMA FINANCIRANJA za razdoblje od 01.01. do 30.06.2025.</t>
  </si>
  <si>
    <t>za razdoblje od 01.01. do 30.06.2025.godine</t>
  </si>
  <si>
    <t>za razdoblje od 01.01. do 30.06.2025.g.</t>
  </si>
  <si>
    <t>RAČUN FINANCIRANJA EKONOMSKA KLASIFIKACIJA za razdoblje od 01.01.-30.06.2025.</t>
  </si>
  <si>
    <t>RAČUN FINANCIRANJA PO IZVORIMA za razdoblje od 01.01.-30.06.2025.</t>
  </si>
  <si>
    <t>IZVRŠENJE PO ORGANIZACIJSKOJ KLASIFIKACIJI za razdoblje od 01.01.-30.06.2025.</t>
  </si>
  <si>
    <t>UKUPNI RASHODI I IZDACI</t>
  </si>
  <si>
    <t xml:space="preserve">Razdjel </t>
  </si>
  <si>
    <t>Glava</t>
  </si>
  <si>
    <t>IZVRŠENJE PO PROGRAMSKOJ KLASIFIKACIJI za razdoblje od 01.01.-30.06.2025.</t>
  </si>
  <si>
    <t>Polugodišnji izvještaj o izvršenju proračuna Općine Promina za 2025. godinu objavit će se na službenim stranicama Općine Promina i u "Službenom glasilu Općine Promina".</t>
  </si>
  <si>
    <t>Razdjel 10  JEDINSTVENI UPRAVNI ODJEL</t>
  </si>
  <si>
    <t>UKUPNI PRIHODI</t>
  </si>
  <si>
    <t>UKUPNI RASHODI</t>
  </si>
  <si>
    <t>KLASA: 400-04/25-01/2</t>
  </si>
  <si>
    <t>URBROJ: 2182-02-25-2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</si>
</sst>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;[Red]#,##0.00\ [$€-1]"/>
    <numFmt numFmtId="165" formatCode="d\.m\.yy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</font>
    <font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D7D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BA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73">
    <xf numFmtId="0" fontId="0" fillId="0" borderId="0" xfId="0"/>
    <xf numFmtId="0" fontId="1" fillId="0" borderId="0" xfId="1"/>
    <xf numFmtId="0" fontId="2" fillId="0" borderId="0" xfId="1" applyFont="1"/>
    <xf numFmtId="4" fontId="3" fillId="0" borderId="0" xfId="1" applyNumberFormat="1" applyFont="1"/>
    <xf numFmtId="0" fontId="4" fillId="0" borderId="0" xfId="1" applyFont="1"/>
    <xf numFmtId="4" fontId="3" fillId="2" borderId="0" xfId="1" applyNumberFormat="1" applyFont="1" applyFill="1"/>
    <xf numFmtId="0" fontId="4" fillId="2" borderId="0" xfId="1" applyFont="1" applyFill="1" applyAlignment="1">
      <alignment horizontal="center"/>
    </xf>
    <xf numFmtId="4" fontId="5" fillId="3" borderId="0" xfId="1" applyNumberFormat="1" applyFont="1" applyFill="1"/>
    <xf numFmtId="0" fontId="5" fillId="3" borderId="0" xfId="1" applyFont="1" applyFill="1"/>
    <xf numFmtId="0" fontId="4" fillId="0" borderId="0" xfId="1" applyFont="1" applyAlignment="1">
      <alignment horizontal="center"/>
    </xf>
    <xf numFmtId="4" fontId="5" fillId="4" borderId="0" xfId="1" applyNumberFormat="1" applyFont="1" applyFill="1"/>
    <xf numFmtId="0" fontId="5" fillId="4" borderId="0" xfId="1" applyFont="1" applyFill="1"/>
    <xf numFmtId="0" fontId="4" fillId="0" borderId="0" xfId="1" applyFont="1" applyAlignment="1">
      <alignment horizontal="center" vertical="center"/>
    </xf>
    <xf numFmtId="4" fontId="5" fillId="5" borderId="0" xfId="1" applyNumberFormat="1" applyFont="1" applyFill="1"/>
    <xf numFmtId="0" fontId="5" fillId="5" borderId="0" xfId="1" applyFont="1" applyFill="1"/>
    <xf numFmtId="4" fontId="3" fillId="6" borderId="0" xfId="1" applyNumberFormat="1" applyFont="1" applyFill="1"/>
    <xf numFmtId="0" fontId="3" fillId="6" borderId="0" xfId="1" applyFont="1" applyFill="1"/>
    <xf numFmtId="4" fontId="1" fillId="0" borderId="0" xfId="1" applyNumberFormat="1"/>
    <xf numFmtId="4" fontId="6" fillId="7" borderId="0" xfId="1" applyNumberFormat="1" applyFont="1" applyFill="1"/>
    <xf numFmtId="0" fontId="6" fillId="7" borderId="0" xfId="1" applyFont="1" applyFill="1"/>
    <xf numFmtId="0" fontId="4" fillId="7" borderId="0" xfId="1" applyFont="1" applyFill="1" applyAlignment="1">
      <alignment horizontal="center" vertical="center"/>
    </xf>
    <xf numFmtId="4" fontId="6" fillId="8" borderId="0" xfId="1" applyNumberFormat="1" applyFont="1" applyFill="1"/>
    <xf numFmtId="0" fontId="6" fillId="8" borderId="0" xfId="1" applyFont="1" applyFill="1"/>
    <xf numFmtId="0" fontId="1" fillId="9" borderId="0" xfId="1" applyFill="1"/>
    <xf numFmtId="4" fontId="3" fillId="9" borderId="0" xfId="1" applyNumberFormat="1" applyFont="1" applyFill="1"/>
    <xf numFmtId="0" fontId="4" fillId="9" borderId="0" xfId="1" applyFont="1" applyFill="1"/>
    <xf numFmtId="4" fontId="4" fillId="5" borderId="0" xfId="1" applyNumberFormat="1" applyFont="1" applyFill="1"/>
    <xf numFmtId="4" fontId="6" fillId="10" borderId="0" xfId="1" applyNumberFormat="1" applyFont="1" applyFill="1"/>
    <xf numFmtId="0" fontId="6" fillId="10" borderId="0" xfId="1" applyFont="1" applyFill="1"/>
    <xf numFmtId="0" fontId="7" fillId="10" borderId="0" xfId="1" applyFont="1" applyFill="1" applyAlignment="1">
      <alignment horizontal="center"/>
    </xf>
    <xf numFmtId="4" fontId="6" fillId="11" borderId="0" xfId="1" applyNumberFormat="1" applyFont="1" applyFill="1"/>
    <xf numFmtId="0" fontId="6" fillId="11" borderId="0" xfId="1" applyFont="1" applyFill="1"/>
    <xf numFmtId="4" fontId="8" fillId="12" borderId="0" xfId="1" applyNumberFormat="1" applyFont="1" applyFill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13" fillId="0" borderId="0" xfId="1" applyFont="1"/>
    <xf numFmtId="0" fontId="4" fillId="6" borderId="0" xfId="1" applyFont="1" applyFill="1"/>
    <xf numFmtId="0" fontId="4" fillId="5" borderId="0" xfId="1" applyFont="1" applyFill="1"/>
    <xf numFmtId="0" fontId="3" fillId="5" borderId="0" xfId="1" applyFont="1" applyFill="1"/>
    <xf numFmtId="4" fontId="3" fillId="3" borderId="0" xfId="1" applyNumberFormat="1" applyFont="1" applyFill="1"/>
    <xf numFmtId="0" fontId="5" fillId="14" borderId="0" xfId="1" applyFont="1" applyFill="1"/>
    <xf numFmtId="4" fontId="5" fillId="14" borderId="0" xfId="1" applyNumberFormat="1" applyFont="1" applyFill="1"/>
    <xf numFmtId="4" fontId="4" fillId="14" borderId="0" xfId="1" applyNumberFormat="1" applyFont="1" applyFill="1"/>
    <xf numFmtId="0" fontId="1" fillId="0" borderId="0" xfId="1" applyAlignment="1">
      <alignment horizontal="left"/>
    </xf>
    <xf numFmtId="4" fontId="6" fillId="15" borderId="0" xfId="1" applyNumberFormat="1" applyFont="1" applyFill="1"/>
    <xf numFmtId="4" fontId="6" fillId="16" borderId="0" xfId="1" applyNumberFormat="1" applyFont="1" applyFill="1"/>
    <xf numFmtId="0" fontId="6" fillId="16" borderId="0" xfId="1" applyFont="1" applyFill="1" applyAlignment="1">
      <alignment horizontal="left"/>
    </xf>
    <xf numFmtId="4" fontId="1" fillId="13" borderId="0" xfId="1" applyNumberFormat="1" applyFill="1"/>
    <xf numFmtId="0" fontId="1" fillId="13" borderId="0" xfId="1" applyFill="1" applyAlignment="1">
      <alignment horizontal="left"/>
    </xf>
    <xf numFmtId="0" fontId="3" fillId="2" borderId="0" xfId="1" applyFont="1" applyFill="1"/>
    <xf numFmtId="0" fontId="4" fillId="14" borderId="0" xfId="1" applyFont="1" applyFill="1"/>
    <xf numFmtId="0" fontId="3" fillId="3" borderId="0" xfId="1" applyFont="1" applyFill="1"/>
    <xf numFmtId="0" fontId="3" fillId="0" borderId="0" xfId="1" applyFont="1" applyAlignment="1">
      <alignment horizontal="left"/>
    </xf>
    <xf numFmtId="4" fontId="10" fillId="0" borderId="0" xfId="1" applyNumberFormat="1" applyFont="1"/>
    <xf numFmtId="0" fontId="10" fillId="0" borderId="0" xfId="1" applyFont="1" applyAlignment="1">
      <alignment horizontal="left"/>
    </xf>
    <xf numFmtId="4" fontId="10" fillId="0" borderId="0" xfId="1" applyNumberFormat="1" applyFont="1" applyAlignment="1">
      <alignment horizontal="left"/>
    </xf>
    <xf numFmtId="4" fontId="1" fillId="0" borderId="0" xfId="1" applyNumberFormat="1" applyAlignment="1">
      <alignment horizontal="left"/>
    </xf>
    <xf numFmtId="164" fontId="12" fillId="0" borderId="0" xfId="1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wrapText="1"/>
    </xf>
    <xf numFmtId="4" fontId="15" fillId="0" borderId="0" xfId="0" applyNumberFormat="1" applyFont="1"/>
    <xf numFmtId="0" fontId="16" fillId="17" borderId="0" xfId="0" applyFont="1" applyFill="1"/>
    <xf numFmtId="4" fontId="16" fillId="17" borderId="0" xfId="0" applyNumberFormat="1" applyFont="1" applyFill="1"/>
    <xf numFmtId="0" fontId="16" fillId="18" borderId="0" xfId="0" applyFont="1" applyFill="1"/>
    <xf numFmtId="4" fontId="16" fillId="18" borderId="0" xfId="0" applyNumberFormat="1" applyFont="1" applyFill="1"/>
    <xf numFmtId="2" fontId="1" fillId="0" borderId="0" xfId="1" applyNumberFormat="1"/>
    <xf numFmtId="0" fontId="17" fillId="18" borderId="0" xfId="0" applyFont="1" applyFill="1"/>
    <xf numFmtId="0" fontId="11" fillId="0" borderId="0" xfId="0" applyFont="1" applyAlignment="1">
      <alignment horizontal="center"/>
    </xf>
    <xf numFmtId="0" fontId="17" fillId="17" borderId="0" xfId="0" applyFont="1" applyFill="1"/>
    <xf numFmtId="0" fontId="16" fillId="9" borderId="0" xfId="0" applyFont="1" applyFill="1"/>
    <xf numFmtId="4" fontId="16" fillId="9" borderId="0" xfId="0" applyNumberFormat="1" applyFont="1" applyFill="1"/>
    <xf numFmtId="0" fontId="0" fillId="9" borderId="0" xfId="0" applyFill="1"/>
    <xf numFmtId="0" fontId="17" fillId="9" borderId="0" xfId="0" applyFont="1" applyFill="1"/>
    <xf numFmtId="4" fontId="4" fillId="0" borderId="0" xfId="1" applyNumberFormat="1" applyFont="1"/>
    <xf numFmtId="4" fontId="0" fillId="0" borderId="0" xfId="0" applyNumberFormat="1"/>
    <xf numFmtId="0" fontId="0" fillId="19" borderId="0" xfId="0" applyFill="1"/>
    <xf numFmtId="4" fontId="0" fillId="19" borderId="0" xfId="0" applyNumberFormat="1" applyFill="1"/>
    <xf numFmtId="0" fontId="0" fillId="20" borderId="0" xfId="0" applyFill="1"/>
    <xf numFmtId="4" fontId="0" fillId="20" borderId="0" xfId="0" applyNumberFormat="1" applyFill="1"/>
    <xf numFmtId="0" fontId="18" fillId="0" borderId="0" xfId="0" applyFont="1"/>
    <xf numFmtId="0" fontId="0" fillId="0" borderId="0" xfId="0" applyAlignment="1">
      <alignment horizontal="right"/>
    </xf>
    <xf numFmtId="20" fontId="0" fillId="0" borderId="0" xfId="0" applyNumberFormat="1" applyAlignment="1">
      <alignment horizontal="left"/>
    </xf>
    <xf numFmtId="4" fontId="11" fillId="0" borderId="0" xfId="0" applyNumberFormat="1" applyFont="1"/>
    <xf numFmtId="0" fontId="10" fillId="0" borderId="0" xfId="0" applyFont="1"/>
    <xf numFmtId="0" fontId="11" fillId="0" borderId="0" xfId="1" applyFont="1" applyAlignment="1">
      <alignment horizontal="center"/>
    </xf>
    <xf numFmtId="4" fontId="17" fillId="9" borderId="0" xfId="0" applyNumberFormat="1" applyFont="1" applyFill="1"/>
    <xf numFmtId="0" fontId="19" fillId="9" borderId="0" xfId="1" applyFont="1" applyFill="1"/>
    <xf numFmtId="0" fontId="1" fillId="0" borderId="0" xfId="1" applyAlignment="1">
      <alignment horizontal="center"/>
    </xf>
    <xf numFmtId="4" fontId="6" fillId="9" borderId="0" xfId="1" applyNumberFormat="1" applyFont="1" applyFill="1"/>
    <xf numFmtId="4" fontId="1" fillId="9" borderId="0" xfId="1" applyNumberFormat="1" applyFill="1"/>
    <xf numFmtId="4" fontId="11" fillId="0" borderId="0" xfId="1" applyNumberFormat="1" applyFont="1"/>
    <xf numFmtId="4" fontId="11" fillId="0" borderId="0" xfId="1" applyNumberFormat="1" applyFont="1" applyAlignment="1">
      <alignment horizontal="center"/>
    </xf>
    <xf numFmtId="0" fontId="11" fillId="19" borderId="0" xfId="1" applyFont="1" applyFill="1" applyAlignment="1">
      <alignment horizontal="left"/>
    </xf>
    <xf numFmtId="4" fontId="11" fillId="19" borderId="0" xfId="1" applyNumberFormat="1" applyFont="1" applyFill="1"/>
    <xf numFmtId="0" fontId="3" fillId="19" borderId="0" xfId="1" applyFont="1" applyFill="1" applyAlignment="1">
      <alignment horizontal="left"/>
    </xf>
    <xf numFmtId="4" fontId="10" fillId="19" borderId="0" xfId="1" applyNumberFormat="1" applyFont="1" applyFill="1"/>
    <xf numFmtId="4" fontId="3" fillId="19" borderId="0" xfId="1" applyNumberFormat="1" applyFont="1" applyFill="1"/>
    <xf numFmtId="0" fontId="10" fillId="19" borderId="0" xfId="1" applyFont="1" applyFill="1" applyAlignment="1">
      <alignment horizontal="left"/>
    </xf>
    <xf numFmtId="4" fontId="20" fillId="19" borderId="0" xfId="1" applyNumberFormat="1" applyFont="1" applyFill="1"/>
    <xf numFmtId="0" fontId="11" fillId="21" borderId="0" xfId="1" applyFont="1" applyFill="1" applyAlignment="1">
      <alignment horizontal="left"/>
    </xf>
    <xf numFmtId="4" fontId="11" fillId="21" borderId="0" xfId="1" applyNumberFormat="1" applyFont="1" applyFill="1"/>
    <xf numFmtId="4" fontId="3" fillId="21" borderId="0" xfId="1" applyNumberFormat="1" applyFont="1" applyFill="1"/>
    <xf numFmtId="0" fontId="3" fillId="21" borderId="0" xfId="1" applyFont="1" applyFill="1" applyAlignment="1">
      <alignment horizontal="left"/>
    </xf>
    <xf numFmtId="0" fontId="21" fillId="0" borderId="0" xfId="1" applyFont="1"/>
    <xf numFmtId="0" fontId="11" fillId="19" borderId="0" xfId="1" applyFont="1" applyFill="1"/>
    <xf numFmtId="0" fontId="21" fillId="19" borderId="0" xfId="1" applyFont="1" applyFill="1"/>
    <xf numFmtId="0" fontId="11" fillId="9" borderId="0" xfId="1" applyFont="1" applyFill="1"/>
    <xf numFmtId="0" fontId="3" fillId="2" borderId="0" xfId="1" applyFont="1" applyFill="1" applyAlignment="1">
      <alignment horizontal="left"/>
    </xf>
    <xf numFmtId="0" fontId="10" fillId="9" borderId="0" xfId="1" applyFont="1" applyFill="1" applyAlignment="1">
      <alignment horizontal="left"/>
    </xf>
    <xf numFmtId="4" fontId="11" fillId="19" borderId="0" xfId="1" applyNumberFormat="1" applyFont="1" applyFill="1" applyAlignment="1">
      <alignment horizontal="left"/>
    </xf>
    <xf numFmtId="0" fontId="11" fillId="0" borderId="0" xfId="1" applyFont="1" applyAlignment="1">
      <alignment horizontal="left"/>
    </xf>
    <xf numFmtId="4" fontId="11" fillId="0" borderId="0" xfId="1" applyNumberFormat="1" applyFont="1" applyAlignment="1">
      <alignment horizontal="left"/>
    </xf>
    <xf numFmtId="4" fontId="11" fillId="13" borderId="0" xfId="1" applyNumberFormat="1" applyFont="1" applyFill="1"/>
    <xf numFmtId="4" fontId="10" fillId="13" borderId="0" xfId="1" applyNumberFormat="1" applyFont="1" applyFill="1"/>
    <xf numFmtId="0" fontId="11" fillId="9" borderId="0" xfId="1" applyFont="1" applyFill="1" applyAlignment="1">
      <alignment horizontal="left"/>
    </xf>
    <xf numFmtId="4" fontId="11" fillId="9" borderId="0" xfId="1" applyNumberFormat="1" applyFont="1" applyFill="1"/>
    <xf numFmtId="10" fontId="1" fillId="0" borderId="0" xfId="1" applyNumberFormat="1"/>
    <xf numFmtId="165" fontId="0" fillId="0" borderId="0" xfId="0" applyNumberFormat="1" applyAlignment="1">
      <alignment horizontal="left"/>
    </xf>
    <xf numFmtId="0" fontId="22" fillId="0" borderId="0" xfId="1" applyFont="1"/>
    <xf numFmtId="0" fontId="23" fillId="0" borderId="0" xfId="1" applyFont="1"/>
    <xf numFmtId="164" fontId="1" fillId="0" borderId="0" xfId="1" applyNumberFormat="1"/>
    <xf numFmtId="0" fontId="0" fillId="0" borderId="1" xfId="0" applyBorder="1"/>
    <xf numFmtId="0" fontId="10" fillId="0" borderId="1" xfId="2" applyBorder="1"/>
    <xf numFmtId="0" fontId="11" fillId="0" borderId="1" xfId="2" applyFont="1" applyBorder="1" applyAlignment="1">
      <alignment horizontal="center"/>
    </xf>
    <xf numFmtId="0" fontId="11" fillId="0" borderId="1" xfId="2" applyFont="1" applyBorder="1"/>
    <xf numFmtId="0" fontId="11" fillId="0" borderId="1" xfId="0" applyFont="1" applyBorder="1" applyAlignment="1">
      <alignment horizontal="center"/>
    </xf>
    <xf numFmtId="0" fontId="10" fillId="0" borderId="1" xfId="0" applyFont="1" applyBorder="1"/>
    <xf numFmtId="4" fontId="11" fillId="0" borderId="1" xfId="0" applyNumberFormat="1" applyFont="1" applyBorder="1"/>
    <xf numFmtId="0" fontId="17" fillId="9" borderId="1" xfId="0" applyFont="1" applyFill="1" applyBorder="1"/>
    <xf numFmtId="4" fontId="17" fillId="9" borderId="1" xfId="0" applyNumberFormat="1" applyFont="1" applyFill="1" applyBorder="1"/>
    <xf numFmtId="0" fontId="0" fillId="22" borderId="1" xfId="0" applyFill="1" applyBorder="1"/>
    <xf numFmtId="0" fontId="0" fillId="22" borderId="1" xfId="0" applyFill="1" applyBorder="1" applyAlignment="1">
      <alignment horizontal="right"/>
    </xf>
    <xf numFmtId="20" fontId="0" fillId="22" borderId="1" xfId="0" applyNumberFormat="1" applyFill="1" applyBorder="1" applyAlignment="1">
      <alignment horizontal="left"/>
    </xf>
    <xf numFmtId="0" fontId="11" fillId="22" borderId="1" xfId="0" applyFont="1" applyFill="1" applyBorder="1"/>
    <xf numFmtId="0" fontId="18" fillId="22" borderId="2" xfId="0" applyFont="1" applyFill="1" applyBorder="1"/>
    <xf numFmtId="0" fontId="0" fillId="22" borderId="3" xfId="0" applyFill="1" applyBorder="1"/>
    <xf numFmtId="0" fontId="0" fillId="22" borderId="4" xfId="0" applyFill="1" applyBorder="1"/>
    <xf numFmtId="0" fontId="18" fillId="0" borderId="0" xfId="0" applyFont="1" applyAlignment="1">
      <alignment horizontal="center"/>
    </xf>
    <xf numFmtId="10" fontId="0" fillId="20" borderId="0" xfId="0" applyNumberFormat="1" applyFill="1"/>
    <xf numFmtId="10" fontId="0" fillId="19" borderId="0" xfId="0" applyNumberFormat="1" applyFill="1"/>
    <xf numFmtId="10" fontId="15" fillId="0" borderId="0" xfId="0" applyNumberFormat="1" applyFont="1"/>
    <xf numFmtId="10" fontId="16" fillId="17" borderId="0" xfId="0" applyNumberFormat="1" applyFont="1" applyFill="1"/>
    <xf numFmtId="10" fontId="16" fillId="18" borderId="0" xfId="0" applyNumberFormat="1" applyFont="1" applyFill="1"/>
    <xf numFmtId="10" fontId="16" fillId="9" borderId="0" xfId="0" applyNumberFormat="1" applyFont="1" applyFill="1"/>
    <xf numFmtId="0" fontId="7" fillId="11" borderId="0" xfId="1" applyFont="1" applyFill="1"/>
    <xf numFmtId="4" fontId="5" fillId="5" borderId="0" xfId="1" applyNumberFormat="1" applyFont="1" applyFill="1" applyAlignment="1">
      <alignment horizontal="center"/>
    </xf>
    <xf numFmtId="10" fontId="6" fillId="11" borderId="0" xfId="1" applyNumberFormat="1" applyFont="1" applyFill="1"/>
    <xf numFmtId="10" fontId="6" fillId="8" borderId="0" xfId="1" applyNumberFormat="1" applyFont="1" applyFill="1"/>
    <xf numFmtId="10" fontId="11" fillId="0" borderId="0" xfId="1" applyNumberFormat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" fillId="0" borderId="0" xfId="1"/>
    <xf numFmtId="0" fontId="11" fillId="0" borderId="0" xfId="1" applyFont="1" applyAlignment="1">
      <alignment horizontal="left"/>
    </xf>
    <xf numFmtId="0" fontId="1" fillId="0" borderId="0" xfId="1" applyAlignment="1">
      <alignment wrapText="1"/>
    </xf>
    <xf numFmtId="4" fontId="6" fillId="15" borderId="0" xfId="1" applyNumberFormat="1" applyFont="1" applyFill="1"/>
    <xf numFmtId="4" fontId="6" fillId="9" borderId="0" xfId="1" applyNumberFormat="1" applyFont="1" applyFill="1"/>
    <xf numFmtId="0" fontId="3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0" xfId="0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3" fillId="0" borderId="0" xfId="1" applyFont="1"/>
    <xf numFmtId="0" fontId="12" fillId="0" borderId="0" xfId="1" applyFont="1"/>
    <xf numFmtId="0" fontId="24" fillId="0" borderId="0" xfId="1" applyFont="1" applyAlignment="1">
      <alignment horizontal="center"/>
    </xf>
    <xf numFmtId="0" fontId="13" fillId="0" borderId="0" xfId="1" applyFont="1" applyAlignment="1">
      <alignment horizontal="center"/>
    </xf>
  </cellXfs>
  <cellStyles count="3">
    <cellStyle name="Normal 2" xfId="1" xr:uid="{00000000-0005-0000-0000-000001000000}"/>
    <cellStyle name="Normalno" xfId="0" builtinId="0"/>
    <cellStyle name="Normalno 2" xfId="2" xr:uid="{7976CF0B-6A76-43C0-96EE-911B4A39B814}"/>
  </cellStyles>
  <dxfs count="0"/>
  <tableStyles count="0" defaultTableStyle="TableStyleMedium2" defaultPivotStyle="PivotStyleLight16"/>
  <colors>
    <mruColors>
      <color rgb="FFFFFBAB"/>
      <color rgb="FFFFDC97"/>
      <color rgb="FFD7FF7D"/>
      <color rgb="FFFF9900"/>
      <color rgb="FFFFB93B"/>
      <color rgb="FFFFDD7D"/>
      <color rgb="FFFF818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S33"/>
  <sheetViews>
    <sheetView topLeftCell="A40" workbookViewId="0">
      <selection activeCell="K20" sqref="K20"/>
    </sheetView>
  </sheetViews>
  <sheetFormatPr defaultRowHeight="12.75" x14ac:dyDescent="0.2"/>
  <cols>
    <col min="1" max="1" width="14.28515625" style="1" customWidth="1"/>
    <col min="2" max="2" width="71.5703125" style="1" customWidth="1"/>
    <col min="3" max="3" width="28.5703125" style="1" customWidth="1"/>
    <col min="4" max="4" width="42.7109375" style="1" hidden="1" customWidth="1"/>
    <col min="5" max="5" width="39" style="1" hidden="1" customWidth="1"/>
    <col min="6" max="6" width="32.85546875" style="1" bestFit="1" customWidth="1"/>
    <col min="7" max="7" width="10" style="1" bestFit="1" customWidth="1"/>
    <col min="8" max="16384" width="9.140625" style="1"/>
  </cols>
  <sheetData>
    <row r="1" spans="1:19" ht="15" x14ac:dyDescent="0.25">
      <c r="A1" t="s">
        <v>437</v>
      </c>
      <c r="B1"/>
      <c r="C1" s="85"/>
      <c r="D1" s="122"/>
      <c r="E1"/>
      <c r="F1"/>
      <c r="G1"/>
      <c r="H1"/>
      <c r="I1"/>
      <c r="J1"/>
      <c r="K1"/>
      <c r="L1"/>
      <c r="M1"/>
      <c r="N1"/>
      <c r="O1"/>
      <c r="P1"/>
      <c r="Q1"/>
      <c r="R1"/>
      <c r="S1"/>
    </row>
    <row r="2" spans="1:19" ht="15" x14ac:dyDescent="0.25">
      <c r="A2" t="s">
        <v>431</v>
      </c>
      <c r="B2"/>
      <c r="C2" s="85"/>
      <c r="D2" s="86"/>
      <c r="E2"/>
      <c r="F2"/>
      <c r="G2"/>
      <c r="H2"/>
      <c r="I2"/>
      <c r="J2"/>
      <c r="K2"/>
      <c r="L2"/>
      <c r="M2"/>
      <c r="N2"/>
      <c r="O2"/>
      <c r="P2"/>
      <c r="Q2"/>
      <c r="R2"/>
      <c r="S2"/>
    </row>
    <row r="3" spans="1:19" ht="15" x14ac:dyDescent="0.25">
      <c r="A3"/>
      <c r="B3"/>
      <c r="C3" s="85"/>
      <c r="D3" s="86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19" ht="18" x14ac:dyDescent="0.25">
      <c r="A4" s="123" t="s">
        <v>439</v>
      </c>
      <c r="B4" s="123"/>
      <c r="C4" s="123"/>
      <c r="D4" s="123"/>
      <c r="E4" s="123"/>
      <c r="F4" s="123"/>
    </row>
    <row r="5" spans="1:19" ht="18" x14ac:dyDescent="0.25">
      <c r="A5" s="124"/>
      <c r="B5" s="124"/>
      <c r="C5" s="124"/>
      <c r="D5" s="124"/>
      <c r="E5" s="124"/>
      <c r="F5" s="124"/>
    </row>
    <row r="6" spans="1:19" x14ac:dyDescent="0.2">
      <c r="A6" s="37" t="s">
        <v>115</v>
      </c>
    </row>
    <row r="8" spans="1:19" x14ac:dyDescent="0.2">
      <c r="A8" s="155" t="s">
        <v>432</v>
      </c>
      <c r="B8" s="155"/>
      <c r="C8" s="155"/>
      <c r="D8" s="155"/>
    </row>
    <row r="9" spans="1:19" x14ac:dyDescent="0.2">
      <c r="B9" s="156" t="s">
        <v>116</v>
      </c>
      <c r="C9" s="157"/>
      <c r="D9" s="157"/>
    </row>
    <row r="11" spans="1:19" x14ac:dyDescent="0.2">
      <c r="C11" s="34" t="s">
        <v>135</v>
      </c>
      <c r="D11" s="34" t="s">
        <v>109</v>
      </c>
      <c r="E11" s="34" t="s">
        <v>108</v>
      </c>
      <c r="F11" s="37" t="s">
        <v>430</v>
      </c>
      <c r="G11" s="37" t="s">
        <v>438</v>
      </c>
    </row>
    <row r="12" spans="1:19" x14ac:dyDescent="0.2">
      <c r="C12" s="34" t="s">
        <v>136</v>
      </c>
      <c r="D12" s="34" t="s">
        <v>136</v>
      </c>
      <c r="E12" s="34" t="s">
        <v>136</v>
      </c>
    </row>
    <row r="13" spans="1:19" x14ac:dyDescent="0.2">
      <c r="A13" s="35" t="s">
        <v>106</v>
      </c>
      <c r="C13" s="34"/>
      <c r="D13" s="34"/>
      <c r="E13" s="34"/>
    </row>
    <row r="15" spans="1:19" x14ac:dyDescent="0.2">
      <c r="A15" s="154" t="s">
        <v>118</v>
      </c>
      <c r="B15" s="154" t="s">
        <v>119</v>
      </c>
    </row>
    <row r="16" spans="1:19" x14ac:dyDescent="0.2">
      <c r="A16" s="1" t="s">
        <v>117</v>
      </c>
      <c r="B16" s="1" t="s">
        <v>120</v>
      </c>
      <c r="C16" s="17">
        <f>VALUE('Prihodi i rashodi ekonomska'!C14)</f>
        <v>6884182.7299999995</v>
      </c>
      <c r="D16" s="17">
        <f>VALUE('Prihodi i rashodi ekonomska'!D14)</f>
        <v>3995403.29</v>
      </c>
      <c r="E16" s="17">
        <f>VALUE('Prihodi i rashodi ekonomska'!E14)</f>
        <v>4003696.9000000004</v>
      </c>
      <c r="F16" s="17">
        <v>777266.74</v>
      </c>
      <c r="G16" s="121">
        <f>F16/C16</f>
        <v>0.11290617499341131</v>
      </c>
    </row>
    <row r="17" spans="1:7" x14ac:dyDescent="0.2">
      <c r="A17" s="47">
        <v>7</v>
      </c>
      <c r="B17" s="1" t="s">
        <v>137</v>
      </c>
      <c r="C17" s="17">
        <f>VALUE('Prihodi i rashodi ekonomska'!C62)</f>
        <v>12000</v>
      </c>
      <c r="D17" s="17">
        <f>VALUE('Prihodi i rashodi ekonomska'!D62)</f>
        <v>15000</v>
      </c>
      <c r="E17" s="17">
        <f>VALUE('Prihodi i rashodi ekonomska'!E62)</f>
        <v>22000</v>
      </c>
      <c r="F17" s="17">
        <v>550</v>
      </c>
      <c r="G17" s="121">
        <f>F17/C17</f>
        <v>4.583333333333333E-2</v>
      </c>
    </row>
    <row r="18" spans="1:7" x14ac:dyDescent="0.2">
      <c r="A18" s="47" t="s">
        <v>452</v>
      </c>
      <c r="C18" s="95">
        <f>SUM(C16:C17)</f>
        <v>6896182.7299999995</v>
      </c>
      <c r="D18" s="17"/>
      <c r="E18" s="17"/>
      <c r="F18" s="95">
        <f>SUM(F16:F17)</f>
        <v>777816.74</v>
      </c>
      <c r="G18" s="153">
        <f>F18/C18</f>
        <v>0.1127894620042935</v>
      </c>
    </row>
    <row r="19" spans="1:7" x14ac:dyDescent="0.2">
      <c r="A19" s="1" t="s">
        <v>121</v>
      </c>
      <c r="B19" s="1" t="s">
        <v>122</v>
      </c>
      <c r="C19" s="17">
        <f>VALUE('Prihodi i rashodi ekonomska'!C68)</f>
        <v>1247744.4600000002</v>
      </c>
      <c r="D19" s="17">
        <f>VALUE('Prihodi i rashodi ekonomska'!D68)</f>
        <v>1377403.2900000003</v>
      </c>
      <c r="E19" s="17">
        <f>VALUE('Prihodi i rashodi ekonomska'!E68)</f>
        <v>1242696.9000000001</v>
      </c>
      <c r="F19" s="17">
        <v>662280.63</v>
      </c>
      <c r="G19" s="121">
        <f t="shared" ref="G19:G20" si="0">F19/C19</f>
        <v>0.53078226450310173</v>
      </c>
    </row>
    <row r="20" spans="1:7" x14ac:dyDescent="0.2">
      <c r="A20" s="1" t="s">
        <v>123</v>
      </c>
      <c r="B20" s="1" t="s">
        <v>124</v>
      </c>
      <c r="C20" s="17">
        <f>VALUE('Prihodi i rashodi ekonomska'!C112)</f>
        <v>5648438.2699999996</v>
      </c>
      <c r="D20" s="17">
        <f>VALUE('Prihodi i rashodi ekonomska'!D112)</f>
        <v>2633000</v>
      </c>
      <c r="E20" s="17">
        <f>VALUE('Prihodi i rashodi ekonomska'!E112)</f>
        <v>2783000</v>
      </c>
      <c r="F20" s="17">
        <v>261916.6</v>
      </c>
      <c r="G20" s="121">
        <f t="shared" si="0"/>
        <v>4.6369737523926244E-2</v>
      </c>
    </row>
    <row r="21" spans="1:7" x14ac:dyDescent="0.2">
      <c r="A21" s="1" t="s">
        <v>453</v>
      </c>
      <c r="C21" s="95">
        <f>SUM(C19:C20)</f>
        <v>6896182.7299999995</v>
      </c>
      <c r="D21" s="17"/>
      <c r="E21" s="17"/>
      <c r="F21" s="95">
        <f>SUM(F19:F20)</f>
        <v>924197.23</v>
      </c>
      <c r="G21" s="153">
        <f>F21/C21</f>
        <v>0.13401576874979357</v>
      </c>
    </row>
    <row r="22" spans="1:7" x14ac:dyDescent="0.2">
      <c r="A22" s="157" t="s">
        <v>125</v>
      </c>
      <c r="B22" s="157" t="s">
        <v>119</v>
      </c>
      <c r="C22" s="125">
        <f>(C16+C17)-(C19+C20)</f>
        <v>0</v>
      </c>
      <c r="D22" s="61">
        <f t="shared" ref="D22:E22" si="1">(D16+D17)-(D19+D20)</f>
        <v>0</v>
      </c>
      <c r="E22" s="61">
        <f t="shared" si="1"/>
        <v>0</v>
      </c>
      <c r="F22" s="95">
        <f>(F16+F17)-(F19+F20)</f>
        <v>-146380.49</v>
      </c>
      <c r="G22" s="121"/>
    </row>
    <row r="23" spans="1:7" x14ac:dyDescent="0.2">
      <c r="C23" s="38"/>
      <c r="F23" s="17"/>
      <c r="G23" s="121"/>
    </row>
    <row r="24" spans="1:7" x14ac:dyDescent="0.2">
      <c r="A24" s="154" t="s">
        <v>126</v>
      </c>
      <c r="B24" s="154" t="s">
        <v>119</v>
      </c>
      <c r="C24" s="38"/>
      <c r="D24" s="38"/>
      <c r="E24" s="38"/>
      <c r="F24" s="17"/>
      <c r="G24" s="121"/>
    </row>
    <row r="25" spans="1:7" x14ac:dyDescent="0.2">
      <c r="A25" s="47">
        <v>8</v>
      </c>
      <c r="B25" s="1" t="s">
        <v>138</v>
      </c>
      <c r="C25" s="70">
        <v>0</v>
      </c>
      <c r="D25" s="70">
        <v>0</v>
      </c>
      <c r="E25" s="70">
        <v>0</v>
      </c>
      <c r="F25" s="17">
        <v>0</v>
      </c>
      <c r="G25" s="121"/>
    </row>
    <row r="26" spans="1:7" x14ac:dyDescent="0.2">
      <c r="A26" s="1" t="s">
        <v>127</v>
      </c>
      <c r="B26" s="1" t="s">
        <v>128</v>
      </c>
      <c r="C26" s="17">
        <v>0</v>
      </c>
      <c r="D26" s="17">
        <v>0</v>
      </c>
      <c r="E26" s="17">
        <v>0</v>
      </c>
      <c r="F26" s="17">
        <v>0</v>
      </c>
      <c r="G26" s="121"/>
    </row>
    <row r="27" spans="1:7" x14ac:dyDescent="0.2">
      <c r="A27" s="157" t="s">
        <v>129</v>
      </c>
      <c r="B27" s="157" t="s">
        <v>119</v>
      </c>
      <c r="C27" s="17">
        <v>0</v>
      </c>
      <c r="D27" s="17">
        <v>0</v>
      </c>
      <c r="E27" s="17">
        <v>0</v>
      </c>
      <c r="F27" s="17">
        <v>0</v>
      </c>
      <c r="G27" s="121"/>
    </row>
    <row r="28" spans="1:7" x14ac:dyDescent="0.2">
      <c r="F28" s="17"/>
      <c r="G28" s="121"/>
    </row>
    <row r="29" spans="1:7" x14ac:dyDescent="0.2">
      <c r="A29" s="158" t="s">
        <v>130</v>
      </c>
      <c r="B29" s="158"/>
      <c r="F29" s="17"/>
      <c r="G29" s="121"/>
    </row>
    <row r="30" spans="1:7" x14ac:dyDescent="0.2">
      <c r="A30" s="157" t="s">
        <v>131</v>
      </c>
      <c r="B30" s="157"/>
      <c r="C30" s="17">
        <v>0</v>
      </c>
      <c r="D30" s="17">
        <v>0</v>
      </c>
      <c r="E30" s="17">
        <v>0</v>
      </c>
      <c r="F30" s="17">
        <v>0</v>
      </c>
      <c r="G30" s="121"/>
    </row>
    <row r="31" spans="1:7" ht="27.95" customHeight="1" x14ac:dyDescent="0.2">
      <c r="A31" s="159" t="s">
        <v>132</v>
      </c>
      <c r="B31" s="157"/>
      <c r="C31" s="17">
        <v>0</v>
      </c>
      <c r="D31" s="17">
        <v>0</v>
      </c>
      <c r="E31" s="17">
        <v>0</v>
      </c>
      <c r="F31" s="17">
        <v>0</v>
      </c>
      <c r="G31" s="121"/>
    </row>
    <row r="32" spans="1:7" x14ac:dyDescent="0.2">
      <c r="F32" s="17">
        <v>0</v>
      </c>
      <c r="G32" s="121"/>
    </row>
    <row r="33" spans="1:7" x14ac:dyDescent="0.2">
      <c r="A33" s="157" t="s">
        <v>133</v>
      </c>
      <c r="B33" s="157"/>
      <c r="C33" s="17">
        <v>0</v>
      </c>
      <c r="D33" s="17">
        <v>0</v>
      </c>
      <c r="E33" s="17">
        <v>0</v>
      </c>
      <c r="F33" s="17">
        <v>0</v>
      </c>
      <c r="G33" s="121" t="s">
        <v>119</v>
      </c>
    </row>
  </sheetData>
  <mergeCells count="10">
    <mergeCell ref="A15:B15"/>
    <mergeCell ref="A8:D8"/>
    <mergeCell ref="B9:D9"/>
    <mergeCell ref="A33:B33"/>
    <mergeCell ref="A22:B22"/>
    <mergeCell ref="A24:B24"/>
    <mergeCell ref="A27:B27"/>
    <mergeCell ref="A29:B29"/>
    <mergeCell ref="A30:B30"/>
    <mergeCell ref="A31:B31"/>
  </mergeCells>
  <pageMargins left="0.75" right="0.75" top="1" bottom="1" header="0.5" footer="0.5"/>
  <pageSetup scale="5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0"/>
  <sheetViews>
    <sheetView workbookViewId="0">
      <selection activeCell="J21" sqref="J21"/>
    </sheetView>
  </sheetViews>
  <sheetFormatPr defaultRowHeight="12.75" x14ac:dyDescent="0.2"/>
  <cols>
    <col min="1" max="1" width="30.140625" style="1" bestFit="1" customWidth="1"/>
    <col min="2" max="2" width="84.5703125" style="1" customWidth="1"/>
    <col min="3" max="3" width="23.85546875" style="1" bestFit="1" customWidth="1"/>
    <col min="4" max="5" width="24.7109375" style="1" hidden="1" customWidth="1"/>
    <col min="6" max="7" width="24.7109375" style="1" bestFit="1" customWidth="1"/>
    <col min="8" max="13" width="9.140625" style="1"/>
    <col min="14" max="14" width="17.42578125" style="1" customWidth="1"/>
    <col min="15" max="16384" width="9.140625" style="1"/>
  </cols>
  <sheetData>
    <row r="1" spans="1:7" x14ac:dyDescent="0.2">
      <c r="A1" s="157"/>
      <c r="B1" s="157"/>
    </row>
    <row r="2" spans="1:7" x14ac:dyDescent="0.2">
      <c r="A2" s="157" t="s">
        <v>119</v>
      </c>
      <c r="B2" s="157"/>
    </row>
    <row r="3" spans="1:7" x14ac:dyDescent="0.2">
      <c r="A3" s="154" t="s">
        <v>139</v>
      </c>
      <c r="B3" s="154"/>
    </row>
    <row r="4" spans="1:7" x14ac:dyDescent="0.2">
      <c r="A4" s="157" t="s">
        <v>441</v>
      </c>
      <c r="B4" s="157"/>
    </row>
    <row r="5" spans="1:7" x14ac:dyDescent="0.2">
      <c r="A5" s="157"/>
      <c r="B5" s="157"/>
    </row>
    <row r="7" spans="1:7" x14ac:dyDescent="0.2">
      <c r="B7" s="162"/>
      <c r="C7" s="157"/>
      <c r="D7" s="157"/>
    </row>
    <row r="10" spans="1:7" x14ac:dyDescent="0.2">
      <c r="C10" s="34" t="s">
        <v>110</v>
      </c>
      <c r="D10" s="34" t="s">
        <v>109</v>
      </c>
      <c r="E10" s="34" t="s">
        <v>108</v>
      </c>
      <c r="F10" s="34" t="s">
        <v>370</v>
      </c>
      <c r="G10" s="34" t="s">
        <v>438</v>
      </c>
    </row>
    <row r="11" spans="1:7" x14ac:dyDescent="0.2">
      <c r="C11" s="34" t="s">
        <v>136</v>
      </c>
      <c r="D11" s="34" t="s">
        <v>253</v>
      </c>
      <c r="E11" s="34" t="s">
        <v>136</v>
      </c>
      <c r="F11" s="34"/>
      <c r="G11" s="34"/>
    </row>
    <row r="12" spans="1:7" x14ac:dyDescent="0.2">
      <c r="A12" s="35" t="s">
        <v>106</v>
      </c>
      <c r="B12" s="35" t="s">
        <v>107</v>
      </c>
      <c r="C12" s="34"/>
      <c r="D12" s="34"/>
      <c r="E12" s="34"/>
      <c r="F12" s="34"/>
      <c r="G12" s="34"/>
    </row>
    <row r="13" spans="1:7" x14ac:dyDescent="0.2">
      <c r="A13" s="160" t="s">
        <v>118</v>
      </c>
      <c r="B13" s="160" t="s">
        <v>119</v>
      </c>
      <c r="C13" s="48"/>
      <c r="D13" s="48"/>
      <c r="E13" s="48"/>
      <c r="F13" s="48"/>
      <c r="G13" s="48"/>
    </row>
    <row r="14" spans="1:7" x14ac:dyDescent="0.2">
      <c r="A14" s="49" t="s">
        <v>117</v>
      </c>
      <c r="B14" s="49" t="s">
        <v>120</v>
      </c>
      <c r="C14" s="49">
        <f>SUM(C15,C22,C34,C46,C54,C60)</f>
        <v>6884182.7299999995</v>
      </c>
      <c r="D14" s="49">
        <f t="shared" ref="D14:E14" si="0">SUM(D15,D22,D34,D46,D54,D60)</f>
        <v>3995403.29</v>
      </c>
      <c r="E14" s="49">
        <f t="shared" si="0"/>
        <v>4003696.9000000004</v>
      </c>
      <c r="F14" s="49">
        <f>SUM(F15+F22+F34+F46+F54)</f>
        <v>777266.74</v>
      </c>
      <c r="G14" s="49">
        <f>F14/C14*100</f>
        <v>11.290617499341131</v>
      </c>
    </row>
    <row r="15" spans="1:7" x14ac:dyDescent="0.2">
      <c r="A15" s="51" t="s">
        <v>140</v>
      </c>
      <c r="B15" s="51" t="s">
        <v>141</v>
      </c>
      <c r="C15" s="51">
        <f>SUM(C16:C20)</f>
        <v>323852.67</v>
      </c>
      <c r="D15" s="51">
        <f>SUM(D16:D20)</f>
        <v>355000</v>
      </c>
      <c r="E15" s="51">
        <f>SUM(E16:E20)</f>
        <v>395000</v>
      </c>
      <c r="F15" s="117">
        <f>SUM(F16:F21)</f>
        <v>142371.75999999998</v>
      </c>
      <c r="G15" s="51">
        <f>F15/C15*100</f>
        <v>43.96189168364738</v>
      </c>
    </row>
    <row r="16" spans="1:7" hidden="1" x14ac:dyDescent="0.2">
      <c r="A16" s="47">
        <v>611</v>
      </c>
      <c r="B16" s="60" t="s">
        <v>252</v>
      </c>
      <c r="C16" s="17">
        <v>262700</v>
      </c>
      <c r="D16" s="17">
        <v>300000</v>
      </c>
      <c r="E16" s="17">
        <v>330000</v>
      </c>
      <c r="F16" s="17"/>
      <c r="G16" s="17"/>
    </row>
    <row r="17" spans="1:7" x14ac:dyDescent="0.2">
      <c r="A17" s="115">
        <v>6111</v>
      </c>
      <c r="B17" s="116" t="s">
        <v>371</v>
      </c>
      <c r="C17" s="95"/>
      <c r="D17" s="95"/>
      <c r="E17" s="95"/>
      <c r="F17" s="95">
        <v>128062.1</v>
      </c>
      <c r="G17" s="95"/>
    </row>
    <row r="18" spans="1:7" hidden="1" x14ac:dyDescent="0.2">
      <c r="A18" s="47">
        <v>613</v>
      </c>
      <c r="B18" s="60" t="s">
        <v>254</v>
      </c>
      <c r="C18" s="17">
        <v>57152.67</v>
      </c>
      <c r="D18" s="17">
        <v>50000</v>
      </c>
      <c r="E18" s="17">
        <v>60000</v>
      </c>
      <c r="F18" s="17"/>
      <c r="G18" s="17"/>
    </row>
    <row r="19" spans="1:7" x14ac:dyDescent="0.2">
      <c r="A19" s="115">
        <v>6134</v>
      </c>
      <c r="B19" s="116" t="s">
        <v>372</v>
      </c>
      <c r="C19" s="95"/>
      <c r="D19" s="95"/>
      <c r="E19" s="95"/>
      <c r="F19" s="95">
        <v>14169.89</v>
      </c>
      <c r="G19" s="17"/>
    </row>
    <row r="20" spans="1:7" hidden="1" x14ac:dyDescent="0.2">
      <c r="A20" s="47">
        <v>614</v>
      </c>
      <c r="B20" s="60" t="s">
        <v>255</v>
      </c>
      <c r="C20" s="17">
        <v>4000</v>
      </c>
      <c r="D20" s="17">
        <v>5000</v>
      </c>
      <c r="E20" s="17">
        <v>5000</v>
      </c>
      <c r="F20" s="17"/>
      <c r="G20" s="17"/>
    </row>
    <row r="21" spans="1:7" x14ac:dyDescent="0.2">
      <c r="A21" s="115">
        <v>6142</v>
      </c>
      <c r="B21" s="116" t="s">
        <v>373</v>
      </c>
      <c r="C21" s="95"/>
      <c r="D21" s="95"/>
      <c r="E21" s="95"/>
      <c r="F21" s="95">
        <v>139.77000000000001</v>
      </c>
      <c r="G21" s="17"/>
    </row>
    <row r="22" spans="1:7" x14ac:dyDescent="0.2">
      <c r="A22" s="51" t="s">
        <v>142</v>
      </c>
      <c r="B22" s="51" t="s">
        <v>143</v>
      </c>
      <c r="C22" s="51">
        <f>SUM(C23:C27)</f>
        <v>4597730.0599999996</v>
      </c>
      <c r="D22" s="51">
        <f>SUM(D23:D27)</f>
        <v>1877278.09</v>
      </c>
      <c r="E22" s="51">
        <f>SUM(E23:E27)</f>
        <v>1768756.7</v>
      </c>
      <c r="F22" s="117">
        <f>SUM(F28:F33)</f>
        <v>446572.23</v>
      </c>
      <c r="G22" s="51">
        <f>F22/C22*100</f>
        <v>9.7128849273939331</v>
      </c>
    </row>
    <row r="23" spans="1:7" hidden="1" x14ac:dyDescent="0.2">
      <c r="A23" s="58">
        <v>635</v>
      </c>
      <c r="B23" s="59" t="s">
        <v>256</v>
      </c>
      <c r="C23" s="17">
        <v>370924.54</v>
      </c>
      <c r="D23" s="17">
        <v>450000</v>
      </c>
      <c r="E23" s="17">
        <v>500000</v>
      </c>
      <c r="F23" s="17"/>
      <c r="G23" s="17"/>
    </row>
    <row r="24" spans="1:7" hidden="1" x14ac:dyDescent="0.2">
      <c r="A24" s="58">
        <v>6332</v>
      </c>
      <c r="B24" s="59" t="s">
        <v>257</v>
      </c>
      <c r="C24" s="17">
        <v>3932348.39</v>
      </c>
      <c r="D24" s="17">
        <v>1318678.0900000001</v>
      </c>
      <c r="E24" s="17">
        <v>1260756.7</v>
      </c>
      <c r="F24" s="17"/>
      <c r="G24" s="17"/>
    </row>
    <row r="25" spans="1:7" hidden="1" x14ac:dyDescent="0.2">
      <c r="A25" s="58">
        <v>6341</v>
      </c>
      <c r="B25" s="59" t="s">
        <v>258</v>
      </c>
      <c r="C25" s="17">
        <v>6780.3</v>
      </c>
      <c r="D25" s="17">
        <v>7000</v>
      </c>
      <c r="E25" s="17">
        <v>7000</v>
      </c>
      <c r="F25" s="17"/>
      <c r="G25" s="17"/>
    </row>
    <row r="26" spans="1:7" hidden="1" x14ac:dyDescent="0.2">
      <c r="A26" s="58">
        <v>6342</v>
      </c>
      <c r="B26" s="59" t="s">
        <v>259</v>
      </c>
      <c r="C26" s="17">
        <v>187676.83</v>
      </c>
      <c r="D26" s="17">
        <v>0</v>
      </c>
      <c r="E26" s="17">
        <v>0</v>
      </c>
      <c r="F26" s="17"/>
      <c r="G26" s="17"/>
    </row>
    <row r="27" spans="1:7" hidden="1" x14ac:dyDescent="0.2">
      <c r="A27" s="58">
        <v>6381</v>
      </c>
      <c r="B27" s="59" t="s">
        <v>260</v>
      </c>
      <c r="C27" s="17">
        <v>100000</v>
      </c>
      <c r="D27" s="17">
        <v>101600</v>
      </c>
      <c r="E27" s="17">
        <v>1000</v>
      </c>
      <c r="F27" s="17"/>
      <c r="G27" s="17"/>
    </row>
    <row r="28" spans="1:7" x14ac:dyDescent="0.2">
      <c r="A28" s="115">
        <v>6331</v>
      </c>
      <c r="B28" s="116" t="s">
        <v>374</v>
      </c>
      <c r="C28" s="95"/>
      <c r="D28" s="95"/>
      <c r="E28" s="95"/>
      <c r="F28" s="95">
        <v>30386.99</v>
      </c>
      <c r="G28" s="95"/>
    </row>
    <row r="29" spans="1:7" x14ac:dyDescent="0.2">
      <c r="A29" s="115">
        <v>6332</v>
      </c>
      <c r="B29" s="116" t="s">
        <v>375</v>
      </c>
      <c r="C29" s="95"/>
      <c r="D29" s="95"/>
      <c r="E29" s="95"/>
      <c r="F29" s="95">
        <v>91632.5</v>
      </c>
      <c r="G29" s="95"/>
    </row>
    <row r="30" spans="1:7" x14ac:dyDescent="0.2">
      <c r="A30" s="115">
        <v>6341</v>
      </c>
      <c r="B30" s="116" t="s">
        <v>376</v>
      </c>
      <c r="C30" s="95"/>
      <c r="D30" s="95"/>
      <c r="E30" s="95"/>
      <c r="F30" s="95">
        <v>3658.92</v>
      </c>
      <c r="G30" s="95"/>
    </row>
    <row r="31" spans="1:7" x14ac:dyDescent="0.2">
      <c r="A31" s="115">
        <v>6342</v>
      </c>
      <c r="B31" s="116" t="s">
        <v>259</v>
      </c>
      <c r="C31" s="95"/>
      <c r="D31" s="95"/>
      <c r="E31" s="95"/>
      <c r="F31" s="95">
        <v>34618.18</v>
      </c>
      <c r="G31" s="95"/>
    </row>
    <row r="32" spans="1:7" x14ac:dyDescent="0.2">
      <c r="A32" s="115">
        <v>6351</v>
      </c>
      <c r="B32" s="116" t="s">
        <v>377</v>
      </c>
      <c r="C32" s="95"/>
      <c r="D32" s="95"/>
      <c r="E32" s="95"/>
      <c r="F32" s="95">
        <v>226730.98</v>
      </c>
      <c r="G32" s="95"/>
    </row>
    <row r="33" spans="1:7" x14ac:dyDescent="0.2">
      <c r="A33" s="115">
        <v>6361</v>
      </c>
      <c r="B33" s="116" t="s">
        <v>405</v>
      </c>
      <c r="C33" s="95"/>
      <c r="D33" s="95"/>
      <c r="E33" s="95"/>
      <c r="F33" s="95">
        <v>59544.66</v>
      </c>
      <c r="G33" s="95"/>
    </row>
    <row r="34" spans="1:7" x14ac:dyDescent="0.2">
      <c r="A34" s="51" t="s">
        <v>144</v>
      </c>
      <c r="B34" s="51" t="s">
        <v>145</v>
      </c>
      <c r="C34" s="51">
        <f>SUM(C35:C40)</f>
        <v>462100</v>
      </c>
      <c r="D34" s="51">
        <f>SUM(D35:D40)</f>
        <v>694125.2</v>
      </c>
      <c r="E34" s="51">
        <f>SUM(E35:E40)</f>
        <v>693940.2</v>
      </c>
      <c r="F34" s="117">
        <f>SUM(F41:F45)</f>
        <v>93845.1</v>
      </c>
      <c r="G34" s="51">
        <f>F34/C34*100</f>
        <v>20.308396450984638</v>
      </c>
    </row>
    <row r="35" spans="1:7" hidden="1" x14ac:dyDescent="0.2">
      <c r="A35" s="58">
        <v>641</v>
      </c>
      <c r="B35" s="17" t="s">
        <v>261</v>
      </c>
      <c r="C35" s="17">
        <v>100</v>
      </c>
      <c r="D35" s="17">
        <v>100</v>
      </c>
      <c r="E35" s="17">
        <v>200</v>
      </c>
      <c r="F35" s="17"/>
      <c r="G35" s="17"/>
    </row>
    <row r="36" spans="1:7" hidden="1" x14ac:dyDescent="0.2">
      <c r="A36" s="58">
        <v>642</v>
      </c>
      <c r="B36" s="17" t="s">
        <v>262</v>
      </c>
      <c r="C36" s="17">
        <v>6000</v>
      </c>
      <c r="D36" s="17">
        <v>7000</v>
      </c>
      <c r="E36" s="17">
        <v>7000</v>
      </c>
      <c r="F36" s="17"/>
      <c r="G36" s="17"/>
    </row>
    <row r="37" spans="1:7" hidden="1" x14ac:dyDescent="0.2">
      <c r="A37" s="58">
        <v>642</v>
      </c>
      <c r="B37" s="17" t="s">
        <v>263</v>
      </c>
      <c r="C37" s="17">
        <v>15000</v>
      </c>
      <c r="D37" s="17">
        <v>15000</v>
      </c>
      <c r="E37" s="17">
        <v>16000</v>
      </c>
      <c r="F37" s="17"/>
      <c r="G37" s="17"/>
    </row>
    <row r="38" spans="1:7" hidden="1" x14ac:dyDescent="0.2">
      <c r="A38" s="58">
        <v>642</v>
      </c>
      <c r="B38" s="17" t="s">
        <v>264</v>
      </c>
      <c r="C38" s="17">
        <v>240000</v>
      </c>
      <c r="D38" s="17">
        <v>335025.2</v>
      </c>
      <c r="E38" s="17">
        <v>333740.2</v>
      </c>
      <c r="F38" s="17"/>
      <c r="G38" s="17"/>
    </row>
    <row r="39" spans="1:7" hidden="1" x14ac:dyDescent="0.2">
      <c r="A39" s="58">
        <v>642</v>
      </c>
      <c r="B39" s="17" t="s">
        <v>265</v>
      </c>
      <c r="C39" s="17">
        <v>200000</v>
      </c>
      <c r="D39" s="17">
        <v>335000</v>
      </c>
      <c r="E39" s="17">
        <v>335000</v>
      </c>
      <c r="F39" s="17"/>
      <c r="G39" s="17"/>
    </row>
    <row r="40" spans="1:7" hidden="1" x14ac:dyDescent="0.2">
      <c r="A40" s="58">
        <v>642</v>
      </c>
      <c r="B40" s="17" t="s">
        <v>266</v>
      </c>
      <c r="C40" s="17">
        <v>1000</v>
      </c>
      <c r="D40" s="17">
        <v>2000</v>
      </c>
      <c r="E40" s="17">
        <v>2000</v>
      </c>
      <c r="F40" s="17"/>
      <c r="G40" s="17"/>
    </row>
    <row r="41" spans="1:7" x14ac:dyDescent="0.2">
      <c r="A41" s="115">
        <v>6411</v>
      </c>
      <c r="B41" s="95" t="s">
        <v>378</v>
      </c>
      <c r="C41" s="95"/>
      <c r="D41" s="95"/>
      <c r="E41" s="95"/>
      <c r="F41" s="95">
        <v>2.83</v>
      </c>
      <c r="G41" s="95"/>
    </row>
    <row r="42" spans="1:7" x14ac:dyDescent="0.2">
      <c r="A42" s="115">
        <v>6421</v>
      </c>
      <c r="B42" s="95" t="s">
        <v>379</v>
      </c>
      <c r="C42" s="95"/>
      <c r="D42" s="95"/>
      <c r="E42" s="95"/>
      <c r="F42" s="95">
        <v>8640</v>
      </c>
      <c r="G42" s="95"/>
    </row>
    <row r="43" spans="1:7" x14ac:dyDescent="0.2">
      <c r="A43" s="115">
        <v>6422</v>
      </c>
      <c r="B43" s="95" t="s">
        <v>380</v>
      </c>
      <c r="C43" s="95"/>
      <c r="D43" s="95"/>
      <c r="E43" s="95"/>
      <c r="F43" s="95">
        <v>6771.73</v>
      </c>
      <c r="G43" s="95"/>
    </row>
    <row r="44" spans="1:7" x14ac:dyDescent="0.2">
      <c r="A44" s="115">
        <v>6423</v>
      </c>
      <c r="B44" s="95" t="s">
        <v>381</v>
      </c>
      <c r="C44" s="95"/>
      <c r="D44" s="95"/>
      <c r="E44" s="95"/>
      <c r="F44" s="95">
        <v>78430.22</v>
      </c>
      <c r="G44" s="95"/>
    </row>
    <row r="45" spans="1:7" x14ac:dyDescent="0.2">
      <c r="A45" s="115">
        <v>6413</v>
      </c>
      <c r="B45" s="95" t="s">
        <v>406</v>
      </c>
      <c r="C45" s="95"/>
      <c r="D45" s="95"/>
      <c r="E45" s="95"/>
      <c r="F45" s="95">
        <v>0.32</v>
      </c>
      <c r="G45" s="95"/>
    </row>
    <row r="46" spans="1:7" x14ac:dyDescent="0.2">
      <c r="A46" s="51" t="s">
        <v>146</v>
      </c>
      <c r="B46" s="51" t="s">
        <v>147</v>
      </c>
      <c r="C46" s="51">
        <f>SUM(C47:C49)</f>
        <v>1321000</v>
      </c>
      <c r="D46" s="51">
        <f>SUM(D47:D49)</f>
        <v>874000</v>
      </c>
      <c r="E46" s="51">
        <f>SUM(E47:E49)</f>
        <v>927000</v>
      </c>
      <c r="F46" s="117">
        <f>SUM(F50:F53)</f>
        <v>72673.84</v>
      </c>
      <c r="G46" s="51">
        <f>F46/C46*100</f>
        <v>5.5014261922785765</v>
      </c>
    </row>
    <row r="47" spans="1:7" hidden="1" x14ac:dyDescent="0.2">
      <c r="A47" s="47">
        <v>651</v>
      </c>
      <c r="B47" s="17" t="s">
        <v>267</v>
      </c>
      <c r="C47" s="17">
        <v>500</v>
      </c>
      <c r="D47" s="17">
        <v>1000</v>
      </c>
      <c r="E47" s="17">
        <v>5000</v>
      </c>
      <c r="F47" s="17"/>
      <c r="G47" s="17"/>
    </row>
    <row r="48" spans="1:7" hidden="1" x14ac:dyDescent="0.2">
      <c r="A48" s="47">
        <v>652</v>
      </c>
      <c r="B48" s="17" t="s">
        <v>274</v>
      </c>
      <c r="C48" s="17">
        <v>5500</v>
      </c>
      <c r="D48" s="17">
        <v>7000</v>
      </c>
      <c r="E48" s="17">
        <v>7500</v>
      </c>
      <c r="F48" s="17"/>
      <c r="G48" s="17"/>
    </row>
    <row r="49" spans="1:7" hidden="1" x14ac:dyDescent="0.2">
      <c r="A49" s="47">
        <v>653</v>
      </c>
      <c r="B49" s="17" t="s">
        <v>268</v>
      </c>
      <c r="C49" s="17">
        <v>1315000</v>
      </c>
      <c r="D49" s="17">
        <v>866000</v>
      </c>
      <c r="E49" s="17">
        <v>914500</v>
      </c>
      <c r="F49" s="17"/>
      <c r="G49" s="17"/>
    </row>
    <row r="50" spans="1:7" x14ac:dyDescent="0.2">
      <c r="A50" s="115">
        <v>6522</v>
      </c>
      <c r="B50" s="95" t="s">
        <v>382</v>
      </c>
      <c r="C50" s="95"/>
      <c r="D50" s="95"/>
      <c r="E50" s="95"/>
      <c r="F50" s="95">
        <v>144.32</v>
      </c>
      <c r="G50" s="95"/>
    </row>
    <row r="51" spans="1:7" x14ac:dyDescent="0.2">
      <c r="A51" s="115">
        <v>6531</v>
      </c>
      <c r="B51" s="95" t="s">
        <v>383</v>
      </c>
      <c r="C51" s="95"/>
      <c r="D51" s="95"/>
      <c r="E51" s="95"/>
      <c r="F51" s="95">
        <v>243.3</v>
      </c>
      <c r="G51" s="95"/>
    </row>
    <row r="52" spans="1:7" x14ac:dyDescent="0.2">
      <c r="A52" s="115">
        <v>6532</v>
      </c>
      <c r="B52" s="95" t="s">
        <v>384</v>
      </c>
      <c r="C52" s="95"/>
      <c r="D52" s="95"/>
      <c r="E52" s="95"/>
      <c r="F52" s="95">
        <v>45756.53</v>
      </c>
      <c r="G52" s="95"/>
    </row>
    <row r="53" spans="1:7" x14ac:dyDescent="0.2">
      <c r="A53" s="115">
        <v>6526</v>
      </c>
      <c r="B53" s="95" t="s">
        <v>407</v>
      </c>
      <c r="C53" s="95"/>
      <c r="D53" s="95"/>
      <c r="E53" s="95"/>
      <c r="F53" s="95">
        <v>26529.69</v>
      </c>
      <c r="G53" s="95"/>
    </row>
    <row r="54" spans="1:7" x14ac:dyDescent="0.2">
      <c r="A54" s="52">
        <v>66</v>
      </c>
      <c r="B54" s="51" t="s">
        <v>148</v>
      </c>
      <c r="C54" s="51">
        <f>SUM(C55:C57)</f>
        <v>49500</v>
      </c>
      <c r="D54" s="51">
        <f>SUM(D55:D57)</f>
        <v>55000</v>
      </c>
      <c r="E54" s="51">
        <f>SUM(E55:E57)</f>
        <v>69000</v>
      </c>
      <c r="F54" s="117">
        <f>SUM(F58+F59)</f>
        <v>21803.809999999998</v>
      </c>
      <c r="G54" s="51">
        <f>F54/C54*100</f>
        <v>44.048101010101007</v>
      </c>
    </row>
    <row r="55" spans="1:7" ht="16.5" hidden="1" customHeight="1" x14ac:dyDescent="0.2">
      <c r="A55" s="47">
        <v>661</v>
      </c>
      <c r="B55" s="17" t="s">
        <v>269</v>
      </c>
      <c r="C55" s="17">
        <v>8000</v>
      </c>
      <c r="D55" s="17">
        <v>8000</v>
      </c>
      <c r="E55" s="17">
        <v>9000</v>
      </c>
      <c r="F55" s="17"/>
      <c r="G55" s="17"/>
    </row>
    <row r="56" spans="1:7" hidden="1" x14ac:dyDescent="0.2">
      <c r="A56" s="47">
        <v>663</v>
      </c>
      <c r="B56" s="17" t="s">
        <v>270</v>
      </c>
      <c r="C56" s="17">
        <v>6500</v>
      </c>
      <c r="D56" s="17">
        <v>7000</v>
      </c>
      <c r="E56" s="17">
        <v>10000</v>
      </c>
      <c r="F56" s="17"/>
      <c r="G56" s="17"/>
    </row>
    <row r="57" spans="1:7" hidden="1" x14ac:dyDescent="0.2">
      <c r="A57" s="47">
        <v>663</v>
      </c>
      <c r="B57" s="17" t="s">
        <v>271</v>
      </c>
      <c r="C57" s="17">
        <v>35000</v>
      </c>
      <c r="D57" s="17">
        <v>40000</v>
      </c>
      <c r="E57" s="17">
        <v>50000</v>
      </c>
      <c r="F57" s="17"/>
      <c r="G57" s="17"/>
    </row>
    <row r="58" spans="1:7" x14ac:dyDescent="0.2">
      <c r="A58" s="115">
        <v>6611</v>
      </c>
      <c r="B58" s="95" t="s">
        <v>269</v>
      </c>
      <c r="C58" s="95"/>
      <c r="D58" s="95"/>
      <c r="E58" s="95"/>
      <c r="F58" s="95">
        <v>9503.81</v>
      </c>
      <c r="G58" s="95"/>
    </row>
    <row r="59" spans="1:7" x14ac:dyDescent="0.2">
      <c r="A59" s="115">
        <v>6631</v>
      </c>
      <c r="B59" s="95" t="s">
        <v>270</v>
      </c>
      <c r="C59" s="95"/>
      <c r="D59" s="95"/>
      <c r="E59" s="95"/>
      <c r="F59" s="95">
        <v>12300</v>
      </c>
      <c r="G59" s="95"/>
    </row>
    <row r="60" spans="1:7" x14ac:dyDescent="0.2">
      <c r="A60" s="52">
        <v>67</v>
      </c>
      <c r="B60" s="51" t="s">
        <v>283</v>
      </c>
      <c r="C60" s="51">
        <f>SUM(C61)</f>
        <v>130000</v>
      </c>
      <c r="D60" s="51">
        <f>SUM(D61)</f>
        <v>140000</v>
      </c>
      <c r="E60" s="51">
        <f>E61</f>
        <v>150000</v>
      </c>
      <c r="F60" s="51"/>
      <c r="G60" s="51">
        <v>0</v>
      </c>
    </row>
    <row r="61" spans="1:7" hidden="1" x14ac:dyDescent="0.2">
      <c r="A61" s="47">
        <v>671</v>
      </c>
      <c r="B61" s="17" t="s">
        <v>284</v>
      </c>
      <c r="C61" s="17">
        <v>130000</v>
      </c>
      <c r="D61" s="17">
        <v>140000</v>
      </c>
      <c r="E61" s="17">
        <v>150000</v>
      </c>
      <c r="F61" s="17"/>
      <c r="G61" s="17"/>
    </row>
    <row r="62" spans="1:7" x14ac:dyDescent="0.2">
      <c r="A62" s="50">
        <v>7</v>
      </c>
      <c r="B62" s="49" t="s">
        <v>149</v>
      </c>
      <c r="C62" s="49">
        <f>SUM(C63+C65)</f>
        <v>12000</v>
      </c>
      <c r="D62" s="49">
        <f>D63+D65</f>
        <v>15000</v>
      </c>
      <c r="E62" s="49">
        <f>SUM(E63+E65)</f>
        <v>22000</v>
      </c>
      <c r="F62" s="49">
        <f>SUM(F63:F65)</f>
        <v>550</v>
      </c>
      <c r="G62" s="49">
        <f>F62/C62*100</f>
        <v>4.583333333333333</v>
      </c>
    </row>
    <row r="63" spans="1:7" x14ac:dyDescent="0.2">
      <c r="A63" s="52">
        <v>71</v>
      </c>
      <c r="B63" s="51" t="s">
        <v>322</v>
      </c>
      <c r="C63" s="51">
        <v>10000</v>
      </c>
      <c r="D63" s="51">
        <f>D64</f>
        <v>10000</v>
      </c>
      <c r="E63" s="51">
        <f>E64</f>
        <v>15000</v>
      </c>
      <c r="F63" s="51">
        <v>0</v>
      </c>
      <c r="G63" s="51">
        <v>0</v>
      </c>
    </row>
    <row r="64" spans="1:7" hidden="1" x14ac:dyDescent="0.2">
      <c r="A64" s="47">
        <v>711</v>
      </c>
      <c r="B64" s="17" t="s">
        <v>272</v>
      </c>
      <c r="C64" s="17">
        <v>10000</v>
      </c>
      <c r="D64" s="17">
        <v>10000</v>
      </c>
      <c r="E64" s="17">
        <v>15000</v>
      </c>
      <c r="F64" s="17"/>
      <c r="G64" s="17"/>
    </row>
    <row r="65" spans="1:7" x14ac:dyDescent="0.2">
      <c r="A65" s="52">
        <v>72</v>
      </c>
      <c r="B65" s="51" t="s">
        <v>323</v>
      </c>
      <c r="C65" s="51">
        <f>C66</f>
        <v>2000</v>
      </c>
      <c r="D65" s="51">
        <f>D66</f>
        <v>5000</v>
      </c>
      <c r="E65" s="51">
        <f>E66</f>
        <v>7000</v>
      </c>
      <c r="F65" s="51">
        <v>550</v>
      </c>
      <c r="G65" s="51">
        <f>F65/C65*100</f>
        <v>27.500000000000004</v>
      </c>
    </row>
    <row r="66" spans="1:7" hidden="1" x14ac:dyDescent="0.2">
      <c r="A66" s="47">
        <v>721</v>
      </c>
      <c r="B66" s="17" t="s">
        <v>273</v>
      </c>
      <c r="C66" s="17">
        <v>2000</v>
      </c>
      <c r="D66" s="17">
        <v>5000</v>
      </c>
      <c r="E66" s="17">
        <v>7000</v>
      </c>
      <c r="F66" s="17"/>
      <c r="G66" s="17"/>
    </row>
    <row r="67" spans="1:7" x14ac:dyDescent="0.2">
      <c r="A67" s="115">
        <v>7211</v>
      </c>
      <c r="B67" s="95" t="s">
        <v>385</v>
      </c>
      <c r="C67" s="95"/>
      <c r="D67" s="95"/>
      <c r="E67" s="95"/>
      <c r="F67" s="95">
        <v>550</v>
      </c>
      <c r="G67" s="95"/>
    </row>
    <row r="68" spans="1:7" x14ac:dyDescent="0.2">
      <c r="A68" s="49" t="s">
        <v>121</v>
      </c>
      <c r="B68" s="49" t="s">
        <v>122</v>
      </c>
      <c r="C68" s="49">
        <f>SUM(C69:C110)</f>
        <v>1247744.4600000002</v>
      </c>
      <c r="D68" s="49">
        <f>SUM(D69:D110)</f>
        <v>1377403.2900000003</v>
      </c>
      <c r="E68" s="49">
        <f>SUM(E69:E110)</f>
        <v>1242696.9000000001</v>
      </c>
      <c r="F68" s="49">
        <f>F69+F73+F98+F102+F103+F106+F111</f>
        <v>662280.63</v>
      </c>
      <c r="G68" s="49">
        <f>F68/C68*100</f>
        <v>53.078226450310176</v>
      </c>
    </row>
    <row r="69" spans="1:7" x14ac:dyDescent="0.2">
      <c r="A69" s="51" t="s">
        <v>150</v>
      </c>
      <c r="B69" s="51" t="s">
        <v>151</v>
      </c>
      <c r="C69" s="51">
        <f>SUM('Posebni dio'!E43,'Posebni dio'!E55,'Posebni dio'!E65,'Posebni dio'!E400,'Posebni dio'!E416)</f>
        <v>663872.52</v>
      </c>
      <c r="D69" s="51">
        <f>SUM('Posebni dio'!F43,'Posebni dio'!F55,'Posebni dio'!F65,'Posebni dio'!F400,'Posebni dio'!F416)</f>
        <v>712978.09000000008</v>
      </c>
      <c r="E69" s="51">
        <f>SUM('Posebni dio'!G43,'Posebni dio'!G55,'Posebni dio'!G65,'Posebni dio'!G400,'Posebni dio'!G416)</f>
        <v>644271.69999999995</v>
      </c>
      <c r="F69" s="51">
        <f>SUM(F70:F72)</f>
        <v>329909.77</v>
      </c>
      <c r="G69" s="51">
        <f>F69/C69*100</f>
        <v>49.694747118015975</v>
      </c>
    </row>
    <row r="70" spans="1:7" x14ac:dyDescent="0.2">
      <c r="A70" s="115">
        <v>3111</v>
      </c>
      <c r="B70" s="95" t="s">
        <v>388</v>
      </c>
      <c r="C70" s="95"/>
      <c r="D70" s="95"/>
      <c r="E70" s="95"/>
      <c r="F70" s="95">
        <v>286186.7</v>
      </c>
      <c r="G70" s="95"/>
    </row>
    <row r="71" spans="1:7" x14ac:dyDescent="0.2">
      <c r="A71" s="115">
        <v>3121</v>
      </c>
      <c r="B71" s="95" t="s">
        <v>389</v>
      </c>
      <c r="C71" s="95"/>
      <c r="D71" s="95"/>
      <c r="E71" s="95"/>
      <c r="F71" s="95">
        <v>5175.8999999999996</v>
      </c>
      <c r="G71" s="95"/>
    </row>
    <row r="72" spans="1:7" x14ac:dyDescent="0.2">
      <c r="A72" s="115">
        <v>3132</v>
      </c>
      <c r="B72" s="95" t="s">
        <v>390</v>
      </c>
      <c r="C72" s="95"/>
      <c r="D72" s="95"/>
      <c r="E72" s="95"/>
      <c r="F72" s="95">
        <v>38547.17</v>
      </c>
      <c r="G72" s="95"/>
    </row>
    <row r="73" spans="1:7" x14ac:dyDescent="0.2">
      <c r="A73" s="51" t="s">
        <v>152</v>
      </c>
      <c r="B73" s="51" t="s">
        <v>153</v>
      </c>
      <c r="C73" s="51">
        <f>SUM('Posebni dio'!E33,'Posebni dio'!E50,'Posebni dio'!E60,'Posebni dio'!E70,'Posebni dio'!E87,'Posebni dio'!E173,'Posebni dio'!E181,'Posebni dio'!E405,'Posebni dio'!E423,'Posebni dio'!E454)</f>
        <v>432288.78</v>
      </c>
      <c r="D73" s="51">
        <f>SUM('Posebni dio'!F33,'Posebni dio'!F50,'Posebni dio'!F60,'Posebni dio'!F70,'Posebni dio'!F87,'Posebni dio'!F173,'Posebni dio'!F181,'Posebni dio'!F405,'Posebni dio'!F423,'Posebni dio'!F454)</f>
        <v>498142.04000000004</v>
      </c>
      <c r="E73" s="51">
        <f>SUM('Posebni dio'!G33,'Posebni dio'!G50,'Posebni dio'!G60,'Posebni dio'!G70,'Posebni dio'!G87,'Posebni dio'!G173,'Posebni dio'!G181,'Posebni dio'!G405,'Posebni dio'!G423,'Posebni dio'!G454)</f>
        <v>439142.04000000004</v>
      </c>
      <c r="F73" s="51">
        <f>SUM(F74:F97)</f>
        <v>230596.93999999994</v>
      </c>
      <c r="G73" s="51">
        <f>F73/C73*100</f>
        <v>53.343262806867187</v>
      </c>
    </row>
    <row r="74" spans="1:7" x14ac:dyDescent="0.2">
      <c r="A74" s="115">
        <v>3211</v>
      </c>
      <c r="B74" s="95" t="s">
        <v>173</v>
      </c>
      <c r="C74" s="95"/>
      <c r="D74" s="95"/>
      <c r="E74" s="95"/>
      <c r="F74" s="95">
        <v>252.99</v>
      </c>
      <c r="G74" s="95"/>
    </row>
    <row r="75" spans="1:7" x14ac:dyDescent="0.2">
      <c r="A75" s="115">
        <v>3212</v>
      </c>
      <c r="B75" s="95" t="s">
        <v>409</v>
      </c>
      <c r="C75" s="95"/>
      <c r="D75" s="95"/>
      <c r="E75" s="95"/>
      <c r="F75" s="95">
        <v>12025.1</v>
      </c>
      <c r="G75" s="95"/>
    </row>
    <row r="76" spans="1:7" x14ac:dyDescent="0.2">
      <c r="A76" s="115">
        <v>3213</v>
      </c>
      <c r="B76" s="95" t="s">
        <v>392</v>
      </c>
      <c r="C76" s="95"/>
      <c r="D76" s="95"/>
      <c r="E76" s="95"/>
      <c r="F76" s="95">
        <v>1106.9100000000001</v>
      </c>
      <c r="G76" s="95"/>
    </row>
    <row r="77" spans="1:7" x14ac:dyDescent="0.2">
      <c r="A77" s="115">
        <v>3214</v>
      </c>
      <c r="B77" s="95" t="s">
        <v>175</v>
      </c>
      <c r="C77" s="95"/>
      <c r="D77" s="95"/>
      <c r="E77" s="95"/>
      <c r="F77" s="95">
        <v>1882.5</v>
      </c>
      <c r="G77" s="95"/>
    </row>
    <row r="78" spans="1:7" x14ac:dyDescent="0.2">
      <c r="A78" s="115">
        <v>3221</v>
      </c>
      <c r="B78" s="95" t="s">
        <v>176</v>
      </c>
      <c r="C78" s="95"/>
      <c r="D78" s="95"/>
      <c r="E78" s="95"/>
      <c r="F78" s="95">
        <v>6736.74</v>
      </c>
      <c r="G78" s="95"/>
    </row>
    <row r="79" spans="1:7" x14ac:dyDescent="0.2">
      <c r="A79" s="115">
        <v>3222</v>
      </c>
      <c r="B79" s="95" t="s">
        <v>393</v>
      </c>
      <c r="C79" s="95"/>
      <c r="D79" s="95"/>
      <c r="E79" s="95"/>
      <c r="F79" s="95">
        <v>12942.32</v>
      </c>
      <c r="G79" s="95"/>
    </row>
    <row r="80" spans="1:7" x14ac:dyDescent="0.2">
      <c r="A80" s="115">
        <v>3223</v>
      </c>
      <c r="B80" s="95" t="s">
        <v>177</v>
      </c>
      <c r="C80" s="95"/>
      <c r="D80" s="95"/>
      <c r="E80" s="95"/>
      <c r="F80" s="95">
        <v>36669.14</v>
      </c>
      <c r="G80" s="95"/>
    </row>
    <row r="81" spans="1:7" x14ac:dyDescent="0.2">
      <c r="A81" s="115">
        <v>3224</v>
      </c>
      <c r="B81" s="95" t="s">
        <v>394</v>
      </c>
      <c r="C81" s="95"/>
      <c r="D81" s="95"/>
      <c r="E81" s="95"/>
      <c r="F81" s="95">
        <v>2312.36</v>
      </c>
      <c r="G81" s="95"/>
    </row>
    <row r="82" spans="1:7" x14ac:dyDescent="0.2">
      <c r="A82" s="115">
        <v>3225</v>
      </c>
      <c r="B82" s="95" t="s">
        <v>345</v>
      </c>
      <c r="C82" s="95"/>
      <c r="D82" s="95"/>
      <c r="E82" s="95"/>
      <c r="F82" s="95">
        <v>2737.65</v>
      </c>
      <c r="G82" s="95"/>
    </row>
    <row r="83" spans="1:7" x14ac:dyDescent="0.2">
      <c r="A83" s="115">
        <v>3231</v>
      </c>
      <c r="B83" s="95" t="s">
        <v>410</v>
      </c>
      <c r="C83" s="95"/>
      <c r="D83" s="95"/>
      <c r="E83" s="95"/>
      <c r="F83" s="95">
        <v>5604.62</v>
      </c>
      <c r="G83" s="95"/>
    </row>
    <row r="84" spans="1:7" x14ac:dyDescent="0.2">
      <c r="A84" s="115">
        <v>3232</v>
      </c>
      <c r="B84" s="95" t="s">
        <v>183</v>
      </c>
      <c r="C84" s="95"/>
      <c r="D84" s="95"/>
      <c r="E84" s="95"/>
      <c r="F84" s="95">
        <v>16632.900000000001</v>
      </c>
      <c r="G84" s="95"/>
    </row>
    <row r="85" spans="1:7" x14ac:dyDescent="0.2">
      <c r="A85" s="115">
        <v>3233</v>
      </c>
      <c r="B85" s="95" t="s">
        <v>346</v>
      </c>
      <c r="C85" s="95"/>
      <c r="D85" s="95"/>
      <c r="E85" s="95"/>
      <c r="F85" s="95">
        <v>10493.72</v>
      </c>
      <c r="G85" s="95"/>
    </row>
    <row r="86" spans="1:7" x14ac:dyDescent="0.2">
      <c r="A86" s="115">
        <v>3234</v>
      </c>
      <c r="B86" s="95" t="s">
        <v>347</v>
      </c>
      <c r="C86" s="95"/>
      <c r="D86" s="95"/>
      <c r="E86" s="95"/>
      <c r="F86" s="95">
        <v>44122.27</v>
      </c>
      <c r="G86" s="95"/>
    </row>
    <row r="87" spans="1:7" x14ac:dyDescent="0.2">
      <c r="A87" s="115">
        <v>3236</v>
      </c>
      <c r="B87" s="95" t="s">
        <v>351</v>
      </c>
      <c r="C87" s="95"/>
      <c r="D87" s="95"/>
      <c r="E87" s="95"/>
      <c r="F87" s="95">
        <v>2337.65</v>
      </c>
      <c r="G87" s="95"/>
    </row>
    <row r="88" spans="1:7" x14ac:dyDescent="0.2">
      <c r="A88" s="115">
        <v>3237</v>
      </c>
      <c r="B88" s="95" t="s">
        <v>411</v>
      </c>
      <c r="C88" s="95"/>
      <c r="D88" s="95"/>
      <c r="E88" s="95"/>
      <c r="F88" s="95">
        <v>16082.7</v>
      </c>
      <c r="G88" s="95"/>
    </row>
    <row r="89" spans="1:7" x14ac:dyDescent="0.2">
      <c r="A89" s="115">
        <v>3238</v>
      </c>
      <c r="B89" s="95" t="s">
        <v>190</v>
      </c>
      <c r="C89" s="95"/>
      <c r="D89" s="95"/>
      <c r="E89" s="95"/>
      <c r="F89" s="95">
        <v>3739.27</v>
      </c>
      <c r="G89" s="95"/>
    </row>
    <row r="90" spans="1:7" x14ac:dyDescent="0.2">
      <c r="A90" s="115">
        <v>3239</v>
      </c>
      <c r="B90" s="95" t="s">
        <v>401</v>
      </c>
      <c r="C90" s="95"/>
      <c r="D90" s="95"/>
      <c r="E90" s="95"/>
      <c r="F90" s="95">
        <v>3715.61</v>
      </c>
      <c r="G90" s="95"/>
    </row>
    <row r="91" spans="1:7" x14ac:dyDescent="0.2">
      <c r="A91" s="115">
        <v>3291</v>
      </c>
      <c r="B91" s="95" t="s">
        <v>412</v>
      </c>
      <c r="C91" s="95"/>
      <c r="D91" s="95"/>
      <c r="E91" s="95"/>
      <c r="F91" s="95">
        <v>11679.5</v>
      </c>
      <c r="G91" s="95"/>
    </row>
    <row r="92" spans="1:7" x14ac:dyDescent="0.2">
      <c r="A92" s="115">
        <v>3292</v>
      </c>
      <c r="B92" s="95" t="s">
        <v>413</v>
      </c>
      <c r="C92" s="95"/>
      <c r="D92" s="95"/>
      <c r="E92" s="95"/>
      <c r="F92" s="95">
        <v>797.62</v>
      </c>
      <c r="G92" s="95"/>
    </row>
    <row r="93" spans="1:7" x14ac:dyDescent="0.2">
      <c r="A93" s="115">
        <v>3293</v>
      </c>
      <c r="B93" s="95" t="s">
        <v>196</v>
      </c>
      <c r="C93" s="95"/>
      <c r="D93" s="95"/>
      <c r="E93" s="95"/>
      <c r="F93" s="95">
        <v>861.86</v>
      </c>
      <c r="G93" s="95"/>
    </row>
    <row r="94" spans="1:7" x14ac:dyDescent="0.2">
      <c r="A94" s="115">
        <v>3294</v>
      </c>
      <c r="B94" s="95" t="s">
        <v>414</v>
      </c>
      <c r="C94" s="95"/>
      <c r="D94" s="95"/>
      <c r="E94" s="95"/>
      <c r="F94" s="95">
        <v>95.77</v>
      </c>
      <c r="G94" s="95"/>
    </row>
    <row r="95" spans="1:7" x14ac:dyDescent="0.2">
      <c r="A95" s="115">
        <v>3295</v>
      </c>
      <c r="B95" s="95" t="s">
        <v>415</v>
      </c>
      <c r="C95" s="95"/>
      <c r="D95" s="95"/>
      <c r="E95" s="95"/>
      <c r="F95" s="95">
        <v>2868.73</v>
      </c>
      <c r="G95" s="95"/>
    </row>
    <row r="96" spans="1:7" x14ac:dyDescent="0.2">
      <c r="A96" s="115">
        <v>3296</v>
      </c>
      <c r="B96" s="95" t="s">
        <v>355</v>
      </c>
      <c r="C96" s="95"/>
      <c r="D96" s="95"/>
      <c r="E96" s="95"/>
      <c r="F96" s="95">
        <v>100.22</v>
      </c>
      <c r="G96" s="95"/>
    </row>
    <row r="97" spans="1:7" x14ac:dyDescent="0.2">
      <c r="A97" s="115">
        <v>3299</v>
      </c>
      <c r="B97" s="95" t="s">
        <v>416</v>
      </c>
      <c r="C97" s="95"/>
      <c r="D97" s="95"/>
      <c r="E97" s="95"/>
      <c r="F97" s="95">
        <v>34798.79</v>
      </c>
      <c r="G97" s="95"/>
    </row>
    <row r="98" spans="1:7" x14ac:dyDescent="0.2">
      <c r="A98" s="51" t="s">
        <v>154</v>
      </c>
      <c r="B98" s="51" t="s">
        <v>155</v>
      </c>
      <c r="C98" s="51">
        <f>SUM('Posebni dio'!E152,'Posebni dio'!E447)</f>
        <v>3500</v>
      </c>
      <c r="D98" s="51">
        <f>SUM('Posebni dio'!F152,'Posebni dio'!F447)</f>
        <v>3500</v>
      </c>
      <c r="E98" s="51">
        <f>SUM('Posebni dio'!G152,'Posebni dio'!G447)</f>
        <v>3500</v>
      </c>
      <c r="F98" s="51">
        <f>SUM(F99:F101)</f>
        <v>3070.11</v>
      </c>
      <c r="G98" s="51">
        <f>F98/C98*100</f>
        <v>87.717428571428584</v>
      </c>
    </row>
    <row r="99" spans="1:7" x14ac:dyDescent="0.2">
      <c r="A99" s="115">
        <v>3431</v>
      </c>
      <c r="B99" s="95" t="s">
        <v>356</v>
      </c>
      <c r="C99" s="95"/>
      <c r="D99" s="95"/>
      <c r="E99" s="95"/>
      <c r="F99" s="95">
        <v>3010.31</v>
      </c>
      <c r="G99" s="95"/>
    </row>
    <row r="100" spans="1:7" x14ac:dyDescent="0.2">
      <c r="A100" s="115">
        <v>3434</v>
      </c>
      <c r="B100" s="95" t="s">
        <v>357</v>
      </c>
      <c r="C100" s="95"/>
      <c r="D100" s="95"/>
      <c r="E100" s="95"/>
      <c r="F100" s="95">
        <v>15.27</v>
      </c>
      <c r="G100" s="95"/>
    </row>
    <row r="101" spans="1:7" x14ac:dyDescent="0.2">
      <c r="A101" s="115">
        <v>3433</v>
      </c>
      <c r="B101" s="95" t="s">
        <v>417</v>
      </c>
      <c r="C101" s="95"/>
      <c r="D101" s="95"/>
      <c r="E101" s="95"/>
      <c r="F101" s="95">
        <v>44.53</v>
      </c>
      <c r="G101" s="95"/>
    </row>
    <row r="102" spans="1:7" x14ac:dyDescent="0.2">
      <c r="A102" s="52">
        <v>35</v>
      </c>
      <c r="B102" s="51" t="s">
        <v>166</v>
      </c>
      <c r="C102" s="51">
        <f>SUM('Posebni dio'!E162)</f>
        <v>30000</v>
      </c>
      <c r="D102" s="51">
        <f>SUM('Posebni dio'!F162)</f>
        <v>35000</v>
      </c>
      <c r="E102" s="51">
        <f>SUM('Posebni dio'!G162)</f>
        <v>35000</v>
      </c>
      <c r="F102" s="51">
        <v>0</v>
      </c>
      <c r="G102" s="51">
        <f>F102/C102*100</f>
        <v>0</v>
      </c>
    </row>
    <row r="103" spans="1:7" x14ac:dyDescent="0.2">
      <c r="A103" s="51" t="s">
        <v>156</v>
      </c>
      <c r="B103" s="51" t="s">
        <v>157</v>
      </c>
      <c r="C103" s="51">
        <f>SUM('Posebni dio'!E157,'Posebni dio'!E351,'Posebni dio'!E361)</f>
        <v>31448.84</v>
      </c>
      <c r="D103" s="51">
        <f>SUM('Posebni dio'!F157,'Posebni dio'!F351,'Posebni dio'!F361)</f>
        <v>31448.84</v>
      </c>
      <c r="E103" s="51">
        <f>SUM('Posebni dio'!G157,'Posebni dio'!G351,'Posebni dio'!G361)</f>
        <v>31448.84</v>
      </c>
      <c r="F103" s="51">
        <f>SUM(F104:F105)</f>
        <v>66407.679999999993</v>
      </c>
      <c r="G103" s="51">
        <f>F103/C103*100</f>
        <v>211.16098399813791</v>
      </c>
    </row>
    <row r="104" spans="1:7" x14ac:dyDescent="0.2">
      <c r="A104" s="115">
        <v>3631</v>
      </c>
      <c r="B104" s="95" t="s">
        <v>418</v>
      </c>
      <c r="C104" s="95"/>
      <c r="D104" s="95"/>
      <c r="E104" s="95"/>
      <c r="F104" s="95">
        <v>21000</v>
      </c>
      <c r="G104" s="95"/>
    </row>
    <row r="105" spans="1:7" x14ac:dyDescent="0.2">
      <c r="A105" s="115">
        <v>3632</v>
      </c>
      <c r="B105" s="95" t="s">
        <v>419</v>
      </c>
      <c r="C105" s="95"/>
      <c r="D105" s="95"/>
      <c r="E105" s="95"/>
      <c r="F105" s="95">
        <v>45407.68</v>
      </c>
      <c r="G105" s="95"/>
    </row>
    <row r="106" spans="1:7" x14ac:dyDescent="0.2">
      <c r="A106" s="51" t="s">
        <v>158</v>
      </c>
      <c r="B106" s="51" t="s">
        <v>159</v>
      </c>
      <c r="C106" s="51">
        <f>SUM('Posebni dio'!E382,'Posebni dio'!E408)</f>
        <v>67100</v>
      </c>
      <c r="D106" s="51">
        <f>SUM('Posebni dio'!F382,'Posebni dio'!F408)</f>
        <v>78100</v>
      </c>
      <c r="E106" s="51">
        <f>SUM('Posebni dio'!G382,'Posebni dio'!G408)</f>
        <v>70100</v>
      </c>
      <c r="F106" s="51">
        <f>SUM(F107:F109)</f>
        <v>19566.129999999997</v>
      </c>
      <c r="G106" s="51">
        <f>F106/C106*100</f>
        <v>29.159657228017881</v>
      </c>
    </row>
    <row r="107" spans="1:7" x14ac:dyDescent="0.2">
      <c r="A107" s="115">
        <v>3721</v>
      </c>
      <c r="B107" s="95" t="s">
        <v>420</v>
      </c>
      <c r="C107" s="95"/>
      <c r="D107" s="95"/>
      <c r="E107" s="95"/>
      <c r="F107" s="95">
        <v>13649.05</v>
      </c>
      <c r="G107" s="95"/>
    </row>
    <row r="108" spans="1:7" x14ac:dyDescent="0.2">
      <c r="A108" s="115">
        <v>3722</v>
      </c>
      <c r="B108" s="95" t="s">
        <v>421</v>
      </c>
      <c r="C108" s="95"/>
      <c r="D108" s="95"/>
      <c r="E108" s="95"/>
      <c r="F108" s="95">
        <v>3600</v>
      </c>
      <c r="G108" s="95"/>
    </row>
    <row r="109" spans="1:7" x14ac:dyDescent="0.2">
      <c r="A109" s="115">
        <v>3723</v>
      </c>
      <c r="B109" s="95" t="s">
        <v>422</v>
      </c>
      <c r="C109" s="95"/>
      <c r="D109" s="95"/>
      <c r="E109" s="95"/>
      <c r="F109" s="95">
        <v>2317.08</v>
      </c>
      <c r="G109" s="95"/>
    </row>
    <row r="110" spans="1:7" x14ac:dyDescent="0.2">
      <c r="A110" s="51" t="s">
        <v>160</v>
      </c>
      <c r="B110" s="51" t="s">
        <v>161</v>
      </c>
      <c r="C110" s="51">
        <f>SUM('Posebni dio'!E36,'Posebni dio'!E338,'Posebni dio'!E344,'Posebni dio'!E354,'Posebni dio'!E367,'Posebni dio'!E376,'Posebni dio'!E450)</f>
        <v>19534.32</v>
      </c>
      <c r="D110" s="51">
        <f>SUM('Posebni dio'!F36,'Posebni dio'!F338,'Posebni dio'!F344,'Posebni dio'!F354,'Posebni dio'!F367,'Posebni dio'!F376,'Posebni dio'!F450)</f>
        <v>18234.32</v>
      </c>
      <c r="E110" s="51">
        <f>SUM('Posebni dio'!G36,'Posebni dio'!G338,'Posebni dio'!G344,'Posebni dio'!G354,'Posebni dio'!G367,'Posebni dio'!G376,'Posebni dio'!G450)</f>
        <v>19234.32</v>
      </c>
      <c r="F110" s="51">
        <v>12730</v>
      </c>
      <c r="G110" s="51">
        <f>F110/C110*100</f>
        <v>65.167356734199089</v>
      </c>
    </row>
    <row r="111" spans="1:7" x14ac:dyDescent="0.2">
      <c r="A111" s="119">
        <v>3811</v>
      </c>
      <c r="B111" s="120" t="s">
        <v>423</v>
      </c>
      <c r="C111" s="94"/>
      <c r="D111" s="94"/>
      <c r="E111" s="94"/>
      <c r="F111" s="120">
        <v>12730</v>
      </c>
      <c r="G111" s="94"/>
    </row>
    <row r="112" spans="1:7" x14ac:dyDescent="0.2">
      <c r="A112" s="49" t="s">
        <v>123</v>
      </c>
      <c r="B112" s="49" t="s">
        <v>124</v>
      </c>
      <c r="C112" s="49">
        <f>SUM(C113:C121)</f>
        <v>5648438.2699999996</v>
      </c>
      <c r="D112" s="49">
        <f t="shared" ref="D112:E112" si="1">SUM(D113:D121)</f>
        <v>2633000</v>
      </c>
      <c r="E112" s="49">
        <f t="shared" si="1"/>
        <v>2783000</v>
      </c>
      <c r="F112" s="49">
        <f>F113+F115+F121</f>
        <v>261916.59999999998</v>
      </c>
      <c r="G112" s="49">
        <f>F112/C112*100</f>
        <v>4.636973752392624</v>
      </c>
    </row>
    <row r="113" spans="1:7" x14ac:dyDescent="0.2">
      <c r="A113" s="52">
        <v>41</v>
      </c>
      <c r="B113" s="118" t="s">
        <v>324</v>
      </c>
      <c r="C113" s="51">
        <f>SUM('Posebni dio'!E210,'Posebni dio'!E214,'Posebni dio'!E220,'Posebni dio'!E225,'Posebni dio'!E229)</f>
        <v>260347.28999999998</v>
      </c>
      <c r="D113" s="51">
        <f>SUM('Posebni dio'!F210,'Posebni dio'!F214,'Posebni dio'!F220,'Posebni dio'!F225,'Posebni dio'!F229)</f>
        <v>220000</v>
      </c>
      <c r="E113" s="51">
        <f>SUM('Posebni dio'!G210,'Posebni dio'!G214,'Posebni dio'!G220,'Posebni dio'!G225,'Posebni dio'!G229)</f>
        <v>220000</v>
      </c>
      <c r="F113" s="51">
        <f>F114</f>
        <v>21100</v>
      </c>
      <c r="G113" s="51">
        <f>F113/C113*100</f>
        <v>8.1045591064151274</v>
      </c>
    </row>
    <row r="114" spans="1:7" x14ac:dyDescent="0.2">
      <c r="A114" s="115">
        <v>4126</v>
      </c>
      <c r="B114" s="95" t="s">
        <v>424</v>
      </c>
      <c r="C114" s="95"/>
      <c r="D114" s="95"/>
      <c r="E114" s="95"/>
      <c r="F114" s="95">
        <v>21100</v>
      </c>
      <c r="G114" s="95"/>
    </row>
    <row r="115" spans="1:7" x14ac:dyDescent="0.2">
      <c r="A115" s="51" t="s">
        <v>162</v>
      </c>
      <c r="B115" s="51" t="s">
        <v>163</v>
      </c>
      <c r="C115" s="51">
        <f>SUM('Posebni dio'!E167,'Posebni dio'!E191,'Posebni dio'!E196,'Posebni dio'!E200,'Posebni dio'!E234,'Posebni dio'!E245,'Posebni dio'!E256,'Posebni dio'!E260,'Posebni dio'!E264,'Posebni dio'!E269,'Posebni dio'!E277,'Posebni dio'!E282,'Posebni dio'!E285,'Posebni dio'!E297,'Posebni dio'!E301,'Posebni dio'!E306,'Posebni dio'!E310,'Posebni dio'!E315,'Posebni dio'!E322,'Posebni dio'!E328,'Posebni dio'!E332)</f>
        <v>5358090.9799999995</v>
      </c>
      <c r="D115" s="51">
        <f>SUM('Posebni dio'!F167,'Posebni dio'!F191,'Posebni dio'!F196,'Posebni dio'!F200,'Posebni dio'!F234,'Posebni dio'!F245,'Posebni dio'!F256,'Posebni dio'!F260,'Posebni dio'!F264,'Posebni dio'!F269,'Posebni dio'!F277,'Posebni dio'!F282,'Posebni dio'!F288,'Posebni dio'!F297,'Posebni dio'!F301,'Posebni dio'!F306,'Posebni dio'!F310,'Posebni dio'!F315,'Posebni dio'!F322,'Posebni dio'!F328,'Posebni dio'!F332)</f>
        <v>2413000</v>
      </c>
      <c r="E115" s="51">
        <f>SUM('Posebni dio'!G167,'Posebni dio'!G191,'Posebni dio'!G196,'Posebni dio'!G200,'Posebni dio'!G234,'Posebni dio'!G245,'Posebni dio'!G256,'Posebni dio'!G260,'Posebni dio'!G264,'Posebni dio'!G269,'Posebni dio'!G277,'Posebni dio'!G282,'Posebni dio'!G288,'Posebni dio'!G297,'Posebni dio'!G301,'Posebni dio'!G306,'Posebni dio'!G310,'Posebni dio'!G315,'Posebni dio'!G322,'Posebni dio'!G328,'Posebni dio'!G332)</f>
        <v>2563000</v>
      </c>
      <c r="F115" s="51">
        <f>SUM(F116:F120)</f>
        <v>240816.59999999998</v>
      </c>
      <c r="G115" s="51">
        <f>F115/C115*100</f>
        <v>4.4944477594518188</v>
      </c>
    </row>
    <row r="116" spans="1:7" x14ac:dyDescent="0.2">
      <c r="A116" s="115">
        <v>4213</v>
      </c>
      <c r="B116" s="95" t="s">
        <v>425</v>
      </c>
      <c r="C116" s="95"/>
      <c r="D116" s="95"/>
      <c r="E116" s="95"/>
      <c r="F116" s="95">
        <v>123601.88</v>
      </c>
      <c r="G116" s="95"/>
    </row>
    <row r="117" spans="1:7" x14ac:dyDescent="0.2">
      <c r="A117" s="115">
        <v>4214</v>
      </c>
      <c r="B117" s="95" t="s">
        <v>426</v>
      </c>
      <c r="C117" s="95"/>
      <c r="D117" s="95"/>
      <c r="E117" s="95"/>
      <c r="F117" s="95">
        <v>104991.98</v>
      </c>
      <c r="G117" s="95"/>
    </row>
    <row r="118" spans="1:7" x14ac:dyDescent="0.2">
      <c r="A118" s="115">
        <v>4222</v>
      </c>
      <c r="B118" s="95" t="s">
        <v>427</v>
      </c>
      <c r="C118" s="95"/>
      <c r="D118" s="95"/>
      <c r="E118" s="95"/>
      <c r="F118" s="95">
        <v>3435.44</v>
      </c>
      <c r="G118" s="95"/>
    </row>
    <row r="119" spans="1:7" x14ac:dyDescent="0.2">
      <c r="A119" s="115">
        <v>4223</v>
      </c>
      <c r="B119" s="95" t="s">
        <v>428</v>
      </c>
      <c r="C119" s="95"/>
      <c r="D119" s="95"/>
      <c r="E119" s="95"/>
      <c r="F119" s="95">
        <v>2803.19</v>
      </c>
      <c r="G119" s="95"/>
    </row>
    <row r="120" spans="1:7" x14ac:dyDescent="0.2">
      <c r="A120" s="115">
        <v>4227</v>
      </c>
      <c r="B120" s="95" t="s">
        <v>429</v>
      </c>
      <c r="C120" s="95"/>
      <c r="D120" s="95"/>
      <c r="E120" s="95"/>
      <c r="F120" s="95">
        <v>5984.11</v>
      </c>
      <c r="G120" s="95"/>
    </row>
    <row r="121" spans="1:7" x14ac:dyDescent="0.2">
      <c r="A121" s="51" t="s">
        <v>164</v>
      </c>
      <c r="B121" s="51" t="s">
        <v>165</v>
      </c>
      <c r="C121" s="51">
        <f>SUM('Posebni dio'!E462)</f>
        <v>30000</v>
      </c>
      <c r="D121" s="51">
        <f>SUM('Posebni dio'!F462)</f>
        <v>0</v>
      </c>
      <c r="E121" s="51">
        <f>SUM('Posebni dio'!G462)</f>
        <v>0</v>
      </c>
      <c r="F121" s="51">
        <v>0</v>
      </c>
      <c r="G121" s="51">
        <f>F121/C121*100</f>
        <v>0</v>
      </c>
    </row>
    <row r="122" spans="1:7" x14ac:dyDescent="0.2">
      <c r="A122" s="161"/>
      <c r="B122" s="161"/>
      <c r="C122" s="93"/>
      <c r="D122" s="93"/>
      <c r="E122" s="93"/>
      <c r="F122" s="93"/>
      <c r="G122" s="93"/>
    </row>
    <row r="123" spans="1:7" x14ac:dyDescent="0.2">
      <c r="A123" s="93"/>
      <c r="B123" s="93"/>
      <c r="C123" s="93"/>
      <c r="D123" s="93"/>
      <c r="E123" s="93"/>
      <c r="F123" s="93"/>
      <c r="G123" s="93"/>
    </row>
    <row r="124" spans="1:7" x14ac:dyDescent="0.2">
      <c r="A124" s="94"/>
      <c r="B124" s="94"/>
      <c r="C124" s="94"/>
      <c r="D124" s="94"/>
      <c r="E124" s="94"/>
      <c r="F124" s="94"/>
      <c r="G124" s="94"/>
    </row>
    <row r="125" spans="1:7" x14ac:dyDescent="0.2">
      <c r="A125" s="161"/>
      <c r="B125" s="161"/>
      <c r="C125" s="93"/>
      <c r="D125" s="93"/>
      <c r="E125" s="93"/>
      <c r="F125" s="93"/>
      <c r="G125" s="93"/>
    </row>
    <row r="126" spans="1:7" x14ac:dyDescent="0.2">
      <c r="A126" s="93"/>
      <c r="B126" s="93"/>
      <c r="C126" s="93"/>
      <c r="D126" s="93"/>
      <c r="E126" s="93"/>
      <c r="F126" s="93"/>
      <c r="G126" s="93"/>
    </row>
    <row r="127" spans="1:7" x14ac:dyDescent="0.2">
      <c r="A127" s="94"/>
      <c r="B127" s="94"/>
      <c r="C127" s="94"/>
      <c r="D127" s="94"/>
      <c r="E127" s="94"/>
      <c r="F127" s="94"/>
      <c r="G127" s="94"/>
    </row>
    <row r="131" spans="2:7" x14ac:dyDescent="0.2">
      <c r="B131" s="37"/>
    </row>
    <row r="132" spans="2:7" x14ac:dyDescent="0.2">
      <c r="C132" s="89"/>
      <c r="D132" s="96"/>
      <c r="E132" s="89"/>
      <c r="F132" s="89"/>
      <c r="G132" s="89"/>
    </row>
    <row r="134" spans="2:7" x14ac:dyDescent="0.2">
      <c r="C134" s="95"/>
      <c r="D134" s="95"/>
      <c r="E134" s="95"/>
      <c r="F134" s="95"/>
      <c r="G134" s="95"/>
    </row>
    <row r="135" spans="2:7" x14ac:dyDescent="0.2">
      <c r="C135" s="17"/>
      <c r="D135" s="17"/>
      <c r="E135" s="17"/>
      <c r="F135" s="17"/>
      <c r="G135" s="17"/>
    </row>
    <row r="136" spans="2:7" x14ac:dyDescent="0.2">
      <c r="C136" s="17"/>
      <c r="D136" s="17"/>
      <c r="E136" s="17"/>
      <c r="F136" s="17"/>
      <c r="G136" s="17"/>
    </row>
    <row r="137" spans="2:7" hidden="1" x14ac:dyDescent="0.2">
      <c r="C137" s="17"/>
      <c r="D137" s="17"/>
      <c r="E137" s="17"/>
      <c r="F137" s="17"/>
      <c r="G137" s="17"/>
    </row>
    <row r="138" spans="2:7" hidden="1" x14ac:dyDescent="0.2">
      <c r="C138" s="17"/>
      <c r="D138" s="17"/>
      <c r="E138" s="17"/>
      <c r="F138" s="17"/>
      <c r="G138" s="17"/>
    </row>
    <row r="139" spans="2:7" hidden="1" x14ac:dyDescent="0.2">
      <c r="C139" s="17"/>
      <c r="D139" s="17"/>
      <c r="E139" s="17"/>
      <c r="F139" s="17"/>
      <c r="G139" s="17"/>
    </row>
    <row r="140" spans="2:7" x14ac:dyDescent="0.2">
      <c r="C140" s="17"/>
      <c r="D140" s="17"/>
      <c r="E140" s="17"/>
      <c r="F140" s="17"/>
      <c r="G140" s="17"/>
    </row>
    <row r="141" spans="2:7" hidden="1" x14ac:dyDescent="0.2">
      <c r="C141" s="17"/>
      <c r="D141" s="17"/>
      <c r="E141" s="17"/>
      <c r="F141" s="17"/>
      <c r="G141" s="17"/>
    </row>
    <row r="142" spans="2:7" hidden="1" x14ac:dyDescent="0.2">
      <c r="C142" s="17"/>
      <c r="D142" s="17"/>
      <c r="E142" s="17"/>
      <c r="F142" s="17"/>
      <c r="G142" s="17"/>
    </row>
    <row r="143" spans="2:7" hidden="1" x14ac:dyDescent="0.2">
      <c r="C143" s="17"/>
      <c r="D143" s="17"/>
      <c r="E143" s="17"/>
      <c r="F143" s="17"/>
      <c r="G143" s="17"/>
    </row>
    <row r="144" spans="2:7" hidden="1" x14ac:dyDescent="0.2">
      <c r="C144" s="17"/>
      <c r="D144" s="17"/>
      <c r="E144" s="17"/>
      <c r="F144" s="17"/>
      <c r="G144" s="17"/>
    </row>
    <row r="145" spans="1:7" hidden="1" x14ac:dyDescent="0.2">
      <c r="C145" s="17"/>
      <c r="D145" s="17"/>
      <c r="E145" s="17"/>
      <c r="F145" s="17"/>
      <c r="G145" s="17"/>
    </row>
    <row r="146" spans="1:7" x14ac:dyDescent="0.2">
      <c r="C146" s="17"/>
      <c r="D146" s="17"/>
      <c r="E146" s="17"/>
      <c r="F146" s="17"/>
      <c r="G146" s="17"/>
    </row>
    <row r="147" spans="1:7" hidden="1" x14ac:dyDescent="0.2">
      <c r="C147" s="17"/>
      <c r="D147" s="17"/>
      <c r="E147" s="17"/>
      <c r="F147" s="17"/>
      <c r="G147" s="17"/>
    </row>
    <row r="148" spans="1:7" hidden="1" x14ac:dyDescent="0.2">
      <c r="C148" s="17"/>
      <c r="D148" s="17"/>
      <c r="E148" s="17"/>
      <c r="F148" s="17"/>
      <c r="G148" s="17"/>
    </row>
    <row r="149" spans="1:7" hidden="1" x14ac:dyDescent="0.2">
      <c r="C149" s="17"/>
      <c r="D149" s="17"/>
      <c r="E149" s="17"/>
      <c r="F149" s="17"/>
      <c r="G149" s="17"/>
    </row>
    <row r="150" spans="1:7" hidden="1" x14ac:dyDescent="0.2">
      <c r="C150" s="17"/>
      <c r="D150" s="17"/>
      <c r="E150" s="17"/>
      <c r="F150" s="17"/>
      <c r="G150" s="17"/>
    </row>
    <row r="151" spans="1:7" hidden="1" x14ac:dyDescent="0.2">
      <c r="C151" s="17"/>
      <c r="D151" s="17"/>
      <c r="E151" s="17"/>
      <c r="F151" s="17"/>
      <c r="G151" s="17"/>
    </row>
    <row r="152" spans="1:7" hidden="1" x14ac:dyDescent="0.2">
      <c r="C152" s="17"/>
      <c r="D152" s="17"/>
      <c r="E152" s="17"/>
      <c r="F152" s="17"/>
      <c r="G152" s="17"/>
    </row>
    <row r="153" spans="1:7" x14ac:dyDescent="0.2">
      <c r="C153" s="17"/>
      <c r="D153" s="17"/>
      <c r="E153" s="17"/>
      <c r="F153" s="17"/>
      <c r="G153" s="17"/>
    </row>
    <row r="154" spans="1:7" hidden="1" x14ac:dyDescent="0.2">
      <c r="C154" s="17"/>
      <c r="D154" s="17"/>
      <c r="E154" s="17"/>
      <c r="F154" s="17"/>
      <c r="G154" s="17"/>
    </row>
    <row r="155" spans="1:7" hidden="1" x14ac:dyDescent="0.2">
      <c r="C155" s="17"/>
      <c r="D155" s="17"/>
      <c r="E155" s="17"/>
      <c r="F155" s="17"/>
      <c r="G155" s="17"/>
    </row>
    <row r="156" spans="1:7" hidden="1" x14ac:dyDescent="0.2">
      <c r="C156" s="17"/>
      <c r="D156" s="17"/>
      <c r="E156" s="17"/>
      <c r="F156" s="17"/>
      <c r="G156" s="17"/>
    </row>
    <row r="157" spans="1:7" x14ac:dyDescent="0.2">
      <c r="A157" s="47"/>
      <c r="C157" s="17"/>
      <c r="D157" s="17"/>
      <c r="E157" s="17"/>
      <c r="F157" s="17"/>
      <c r="G157" s="17"/>
    </row>
    <row r="158" spans="1:7" hidden="1" x14ac:dyDescent="0.2">
      <c r="A158" s="47"/>
      <c r="C158" s="17"/>
      <c r="D158" s="17"/>
      <c r="E158" s="17"/>
      <c r="F158" s="17"/>
      <c r="G158" s="17"/>
    </row>
    <row r="159" spans="1:7" hidden="1" x14ac:dyDescent="0.2">
      <c r="A159" s="47"/>
      <c r="C159" s="17"/>
      <c r="D159" s="17"/>
      <c r="E159" s="17"/>
      <c r="F159" s="17"/>
      <c r="G159" s="17"/>
    </row>
    <row r="160" spans="1:7" hidden="1" x14ac:dyDescent="0.2">
      <c r="A160" s="47"/>
      <c r="C160" s="17"/>
      <c r="D160" s="17"/>
      <c r="E160" s="17"/>
      <c r="F160" s="17"/>
      <c r="G160" s="17"/>
    </row>
    <row r="161" spans="1:7" x14ac:dyDescent="0.2">
      <c r="A161" s="47"/>
      <c r="C161" s="17"/>
      <c r="D161" s="17"/>
      <c r="E161" s="17"/>
      <c r="F161" s="17"/>
      <c r="G161" s="17"/>
    </row>
    <row r="162" spans="1:7" hidden="1" x14ac:dyDescent="0.2">
      <c r="C162" s="17"/>
      <c r="D162" s="17"/>
      <c r="E162" s="17"/>
      <c r="F162" s="17"/>
      <c r="G162" s="17"/>
    </row>
    <row r="163" spans="1:7" x14ac:dyDescent="0.2">
      <c r="A163" s="47"/>
      <c r="C163" s="17"/>
      <c r="D163" s="17"/>
      <c r="E163" s="17"/>
      <c r="F163" s="17"/>
      <c r="G163" s="17"/>
    </row>
    <row r="164" spans="1:7" x14ac:dyDescent="0.2">
      <c r="A164" s="47"/>
      <c r="C164" s="17"/>
      <c r="D164" s="17"/>
      <c r="E164" s="17"/>
      <c r="F164" s="17"/>
      <c r="G164" s="17"/>
    </row>
    <row r="165" spans="1:7" hidden="1" x14ac:dyDescent="0.2">
      <c r="C165" s="17"/>
      <c r="D165" s="17"/>
      <c r="E165" s="17"/>
      <c r="F165" s="17"/>
      <c r="G165" s="17"/>
    </row>
    <row r="166" spans="1:7" x14ac:dyDescent="0.2">
      <c r="A166" s="47"/>
      <c r="C166" s="17"/>
      <c r="D166" s="17"/>
      <c r="E166" s="17"/>
      <c r="F166" s="17"/>
      <c r="G166" s="17"/>
    </row>
    <row r="167" spans="1:7" x14ac:dyDescent="0.2">
      <c r="A167" s="47"/>
      <c r="C167" s="17"/>
      <c r="D167" s="17"/>
      <c r="E167" s="17"/>
      <c r="F167" s="17"/>
      <c r="G167" s="17"/>
    </row>
    <row r="168" spans="1:7" x14ac:dyDescent="0.2">
      <c r="C168" s="95"/>
      <c r="D168" s="95"/>
      <c r="E168" s="95"/>
      <c r="F168" s="95"/>
      <c r="G168" s="95"/>
    </row>
    <row r="169" spans="1:7" x14ac:dyDescent="0.2">
      <c r="C169" s="17"/>
      <c r="D169" s="17"/>
      <c r="E169" s="17"/>
      <c r="F169" s="17"/>
      <c r="G169" s="17"/>
    </row>
    <row r="170" spans="1:7" x14ac:dyDescent="0.2">
      <c r="C170" s="17"/>
      <c r="D170" s="17"/>
      <c r="E170" s="17"/>
      <c r="F170" s="17"/>
      <c r="G170" s="17"/>
    </row>
    <row r="171" spans="1:7" x14ac:dyDescent="0.2">
      <c r="C171" s="17"/>
      <c r="D171" s="17"/>
      <c r="E171" s="17"/>
      <c r="F171" s="17"/>
      <c r="G171" s="17"/>
    </row>
    <row r="172" spans="1:7" x14ac:dyDescent="0.2">
      <c r="C172" s="17"/>
      <c r="D172" s="17"/>
      <c r="E172" s="17"/>
      <c r="F172" s="17"/>
      <c r="G172" s="17"/>
    </row>
    <row r="173" spans="1:7" x14ac:dyDescent="0.2">
      <c r="A173" s="47"/>
      <c r="C173" s="17"/>
      <c r="D173" s="17"/>
      <c r="E173" s="17"/>
      <c r="F173" s="17"/>
      <c r="G173" s="17"/>
    </row>
    <row r="174" spans="1:7" x14ac:dyDescent="0.2">
      <c r="C174" s="17"/>
      <c r="D174" s="17"/>
      <c r="E174" s="17"/>
      <c r="F174" s="17"/>
      <c r="G174" s="17"/>
    </row>
    <row r="175" spans="1:7" x14ac:dyDescent="0.2">
      <c r="C175" s="17"/>
      <c r="D175" s="17"/>
      <c r="E175" s="17"/>
      <c r="F175" s="17"/>
      <c r="G175" s="17"/>
    </row>
    <row r="176" spans="1:7" x14ac:dyDescent="0.2">
      <c r="C176" s="17"/>
      <c r="D176" s="17"/>
      <c r="E176" s="17"/>
      <c r="F176" s="17"/>
      <c r="G176" s="17"/>
    </row>
    <row r="177" spans="1:7" x14ac:dyDescent="0.2">
      <c r="C177" s="17"/>
      <c r="D177" s="17"/>
      <c r="E177" s="17"/>
      <c r="F177" s="17"/>
      <c r="G177" s="17"/>
    </row>
    <row r="178" spans="1:7" x14ac:dyDescent="0.2">
      <c r="A178" s="47"/>
      <c r="C178" s="17"/>
      <c r="D178" s="17"/>
      <c r="E178" s="17"/>
      <c r="F178" s="17"/>
      <c r="G178" s="17"/>
    </row>
    <row r="179" spans="1:7" x14ac:dyDescent="0.2">
      <c r="C179" s="17"/>
      <c r="D179" s="17"/>
      <c r="E179" s="17"/>
      <c r="F179" s="17"/>
      <c r="G179" s="17"/>
    </row>
    <row r="180" spans="1:7" x14ac:dyDescent="0.2">
      <c r="C180" s="17"/>
      <c r="D180" s="17"/>
      <c r="E180" s="17"/>
      <c r="F180" s="17"/>
      <c r="G180" s="17"/>
    </row>
  </sheetData>
  <mergeCells count="9">
    <mergeCell ref="A13:B13"/>
    <mergeCell ref="A122:B122"/>
    <mergeCell ref="A125:B125"/>
    <mergeCell ref="A1:B1"/>
    <mergeCell ref="A2:B2"/>
    <mergeCell ref="A3:B3"/>
    <mergeCell ref="A4:B4"/>
    <mergeCell ref="A5:B5"/>
    <mergeCell ref="B7:D7"/>
  </mergeCells>
  <pageMargins left="0.75" right="0.75" top="1" bottom="1" header="0.5" footer="0.5"/>
  <pageSetup scale="58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15"/>
  <sheetViews>
    <sheetView workbookViewId="0">
      <selection activeCell="N13" sqref="N13"/>
    </sheetView>
  </sheetViews>
  <sheetFormatPr defaultRowHeight="15" x14ac:dyDescent="0.25"/>
  <cols>
    <col min="1" max="1" width="28.7109375" bestFit="1" customWidth="1"/>
    <col min="2" max="2" width="30.7109375" customWidth="1"/>
    <col min="4" max="4" width="20.7109375" bestFit="1" customWidth="1"/>
    <col min="5" max="5" width="0" hidden="1" customWidth="1"/>
    <col min="6" max="6" width="23.5703125" hidden="1" customWidth="1"/>
    <col min="7" max="7" width="0" hidden="1" customWidth="1"/>
    <col min="8" max="8" width="23.5703125" hidden="1" customWidth="1"/>
    <col min="9" max="10" width="31.85546875" bestFit="1" customWidth="1"/>
  </cols>
  <sheetData>
    <row r="3" spans="1:10" x14ac:dyDescent="0.25">
      <c r="A3" s="163" t="s">
        <v>440</v>
      </c>
      <c r="B3" s="163"/>
      <c r="C3" s="163"/>
      <c r="D3" s="163"/>
      <c r="E3" s="163"/>
      <c r="F3" s="163"/>
      <c r="G3" s="163"/>
      <c r="H3" s="163"/>
      <c r="I3" s="163"/>
      <c r="J3" s="163"/>
    </row>
    <row r="5" spans="1:10" x14ac:dyDescent="0.25">
      <c r="D5" s="84" t="s">
        <v>337</v>
      </c>
      <c r="E5" s="84"/>
      <c r="F5" s="84" t="s">
        <v>109</v>
      </c>
      <c r="G5" s="84"/>
      <c r="H5" s="84" t="s">
        <v>108</v>
      </c>
      <c r="I5" s="84" t="s">
        <v>430</v>
      </c>
      <c r="J5" s="142" t="s">
        <v>438</v>
      </c>
    </row>
    <row r="6" spans="1:10" x14ac:dyDescent="0.25">
      <c r="D6" s="34" t="s">
        <v>136</v>
      </c>
      <c r="F6" s="34" t="s">
        <v>136</v>
      </c>
      <c r="H6" s="34" t="s">
        <v>136</v>
      </c>
      <c r="I6" s="34"/>
      <c r="J6" s="34"/>
    </row>
    <row r="7" spans="1:10" x14ac:dyDescent="0.25">
      <c r="A7" s="82" t="s">
        <v>329</v>
      </c>
      <c r="B7" s="82"/>
      <c r="C7" s="82"/>
      <c r="D7" s="83">
        <f>SUM(D8:D10)</f>
        <v>6896182.7300000004</v>
      </c>
      <c r="E7" s="82"/>
      <c r="F7" s="83">
        <f>SUM(F8:F10)</f>
        <v>4010403.29</v>
      </c>
      <c r="G7" s="83"/>
      <c r="H7" s="83">
        <f>SUM(H8:H10)</f>
        <v>4025696.9000000004</v>
      </c>
      <c r="I7" s="83">
        <f>SUM(I8:I10)</f>
        <v>777816.74</v>
      </c>
      <c r="J7" s="143">
        <f>I7/D7</f>
        <v>0.11278946200429349</v>
      </c>
    </row>
    <row r="8" spans="1:10" x14ac:dyDescent="0.25">
      <c r="A8" s="80" t="s">
        <v>330</v>
      </c>
      <c r="B8" s="80"/>
      <c r="C8" s="80"/>
      <c r="D8" s="81">
        <v>1136377.31</v>
      </c>
      <c r="E8" s="80"/>
      <c r="F8" s="81">
        <v>1359125.2</v>
      </c>
      <c r="G8" s="81"/>
      <c r="H8" s="81">
        <v>1472940.2</v>
      </c>
      <c r="I8" s="81">
        <v>424761.12</v>
      </c>
      <c r="J8" s="144">
        <f t="shared" ref="J8:J14" si="0">I8/D8</f>
        <v>0.37378528791638754</v>
      </c>
    </row>
    <row r="9" spans="1:10" x14ac:dyDescent="0.25">
      <c r="A9" s="80" t="s">
        <v>326</v>
      </c>
      <c r="B9" s="80"/>
      <c r="C9" s="80"/>
      <c r="D9" s="81">
        <v>1533000</v>
      </c>
      <c r="E9" s="80"/>
      <c r="F9" s="81">
        <v>1224000</v>
      </c>
      <c r="G9" s="81"/>
      <c r="H9" s="81">
        <v>1284000</v>
      </c>
      <c r="I9" s="81">
        <v>133214.37</v>
      </c>
      <c r="J9" s="144">
        <f t="shared" si="0"/>
        <v>8.6897827788649698E-2</v>
      </c>
    </row>
    <row r="10" spans="1:10" x14ac:dyDescent="0.25">
      <c r="A10" s="80" t="s">
        <v>327</v>
      </c>
      <c r="B10" s="80"/>
      <c r="C10" s="80"/>
      <c r="D10" s="81">
        <v>4226805.42</v>
      </c>
      <c r="E10" s="80"/>
      <c r="F10" s="81">
        <v>1427278.09</v>
      </c>
      <c r="G10" s="81"/>
      <c r="H10" s="81">
        <v>1268756.7</v>
      </c>
      <c r="I10" s="81">
        <v>219841.25</v>
      </c>
      <c r="J10" s="144">
        <f t="shared" si="0"/>
        <v>5.201120661002654E-2</v>
      </c>
    </row>
    <row r="11" spans="1:10" x14ac:dyDescent="0.25">
      <c r="A11" s="82" t="s">
        <v>328</v>
      </c>
      <c r="B11" s="82"/>
      <c r="C11" s="82"/>
      <c r="D11" s="83">
        <f>SUM(D12:D14)</f>
        <v>6896182.7300000004</v>
      </c>
      <c r="E11" s="82"/>
      <c r="F11" s="83">
        <f>SUM(F12:F14)</f>
        <v>4010403.29</v>
      </c>
      <c r="G11" s="83"/>
      <c r="H11" s="83">
        <f>SUM(H12:H14)</f>
        <v>4025696.9000000004</v>
      </c>
      <c r="I11" s="83">
        <f>SUM(I12:I14)</f>
        <v>924197.23</v>
      </c>
      <c r="J11" s="143">
        <f t="shared" si="0"/>
        <v>0.13401576874979354</v>
      </c>
    </row>
    <row r="12" spans="1:10" x14ac:dyDescent="0.25">
      <c r="A12" s="80" t="s">
        <v>331</v>
      </c>
      <c r="B12" s="80"/>
      <c r="C12" s="80"/>
      <c r="D12" s="81">
        <v>1136377.31</v>
      </c>
      <c r="E12" s="80"/>
      <c r="F12" s="81">
        <v>1359125.2</v>
      </c>
      <c r="G12" s="81"/>
      <c r="H12" s="81">
        <v>1472940.2</v>
      </c>
      <c r="I12" s="81">
        <v>490218.01</v>
      </c>
      <c r="J12" s="144">
        <f t="shared" si="0"/>
        <v>0.43138665801062148</v>
      </c>
    </row>
    <row r="13" spans="1:10" x14ac:dyDescent="0.25">
      <c r="A13" s="80" t="s">
        <v>332</v>
      </c>
      <c r="B13" s="80"/>
      <c r="C13" s="80"/>
      <c r="D13" s="81">
        <v>1533000</v>
      </c>
      <c r="E13" s="80"/>
      <c r="F13" s="81">
        <v>1224000</v>
      </c>
      <c r="G13" s="81"/>
      <c r="H13" s="81">
        <v>1284000</v>
      </c>
      <c r="I13" s="81">
        <v>239171.19</v>
      </c>
      <c r="J13" s="144">
        <f t="shared" si="0"/>
        <v>0.15601512720156555</v>
      </c>
    </row>
    <row r="14" spans="1:10" x14ac:dyDescent="0.25">
      <c r="A14" s="80" t="s">
        <v>327</v>
      </c>
      <c r="B14" s="80"/>
      <c r="C14" s="80"/>
      <c r="D14" s="81">
        <v>4226805.42</v>
      </c>
      <c r="E14" s="80"/>
      <c r="F14" s="81">
        <v>1427278.09</v>
      </c>
      <c r="G14" s="81"/>
      <c r="H14" s="81">
        <v>1268756.7</v>
      </c>
      <c r="I14" s="81">
        <v>194808.03</v>
      </c>
      <c r="J14" s="144">
        <f t="shared" si="0"/>
        <v>4.6088714914158502E-2</v>
      </c>
    </row>
    <row r="15" spans="1:10" x14ac:dyDescent="0.25">
      <c r="D15" s="79"/>
      <c r="I15" s="79"/>
      <c r="J15" s="79"/>
    </row>
  </sheetData>
  <mergeCells count="1">
    <mergeCell ref="A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G35"/>
  <sheetViews>
    <sheetView topLeftCell="A22" workbookViewId="0">
      <selection activeCell="J14" sqref="J14"/>
    </sheetView>
  </sheetViews>
  <sheetFormatPr defaultRowHeight="15" x14ac:dyDescent="0.25"/>
  <cols>
    <col min="1" max="1" width="20.7109375" customWidth="1"/>
    <col min="2" max="2" width="68.140625" customWidth="1"/>
    <col min="3" max="3" width="33.140625" customWidth="1"/>
    <col min="4" max="4" width="31.85546875" hidden="1" customWidth="1"/>
    <col min="5" max="5" width="40.42578125" hidden="1" customWidth="1"/>
    <col min="6" max="7" width="33.140625" customWidth="1"/>
  </cols>
  <sheetData>
    <row r="7" spans="1:7" x14ac:dyDescent="0.25">
      <c r="A7" s="164" t="s">
        <v>320</v>
      </c>
      <c r="B7" s="164"/>
    </row>
    <row r="8" spans="1:7" x14ac:dyDescent="0.25">
      <c r="A8" s="165" t="s">
        <v>442</v>
      </c>
      <c r="B8" s="165"/>
    </row>
    <row r="10" spans="1:7" ht="18" x14ac:dyDescent="0.25">
      <c r="B10" s="166"/>
      <c r="C10" s="165"/>
      <c r="D10" s="165"/>
      <c r="E10" s="165"/>
    </row>
    <row r="11" spans="1:7" x14ac:dyDescent="0.25">
      <c r="B11" s="167"/>
      <c r="C11" s="165"/>
      <c r="D11" s="165"/>
      <c r="E11" s="165"/>
    </row>
    <row r="13" spans="1:7" x14ac:dyDescent="0.25">
      <c r="C13" s="62" t="s">
        <v>310</v>
      </c>
      <c r="D13" s="62" t="s">
        <v>311</v>
      </c>
      <c r="E13" s="62" t="s">
        <v>312</v>
      </c>
      <c r="F13" s="72" t="s">
        <v>430</v>
      </c>
      <c r="G13" s="72" t="s">
        <v>438</v>
      </c>
    </row>
    <row r="14" spans="1:7" x14ac:dyDescent="0.25">
      <c r="C14" s="72" t="s">
        <v>136</v>
      </c>
      <c r="D14" s="62" t="s">
        <v>253</v>
      </c>
      <c r="E14" s="62" t="s">
        <v>253</v>
      </c>
      <c r="F14" s="72"/>
      <c r="G14" s="72"/>
    </row>
    <row r="15" spans="1:7" x14ac:dyDescent="0.25">
      <c r="A15" s="63"/>
      <c r="B15" s="63"/>
      <c r="C15" s="62"/>
      <c r="D15" s="62"/>
      <c r="E15" s="62" t="s">
        <v>294</v>
      </c>
      <c r="F15" s="62"/>
      <c r="G15" s="62"/>
    </row>
    <row r="16" spans="1:7" x14ac:dyDescent="0.25">
      <c r="A16" t="s">
        <v>105</v>
      </c>
      <c r="B16" s="64"/>
      <c r="C16" s="65">
        <f>C17+C21+C19+C24+C26+C29+C31</f>
        <v>6896182.7299999995</v>
      </c>
      <c r="D16" s="65">
        <f>D17+D19+D21+D24+D26+D29+D31</f>
        <v>4010403.29</v>
      </c>
      <c r="E16" s="65">
        <f>E17+E19+E21+E24+E26+E29+E31</f>
        <v>4025696.9000000004</v>
      </c>
      <c r="F16" s="65">
        <f>SUM(F17+F19+F21+F24+F26+F29+F31)</f>
        <v>924197.23</v>
      </c>
      <c r="G16" s="145">
        <f>F16/C16</f>
        <v>0.13401576874979357</v>
      </c>
    </row>
    <row r="17" spans="1:7" x14ac:dyDescent="0.25">
      <c r="A17" s="66" t="s">
        <v>295</v>
      </c>
      <c r="B17" s="66"/>
      <c r="C17" s="67">
        <f>C18</f>
        <v>490270.68</v>
      </c>
      <c r="D17" s="67">
        <f>D18</f>
        <v>485480.25</v>
      </c>
      <c r="E17" s="67">
        <f>E18</f>
        <v>490052.36</v>
      </c>
      <c r="F17" s="67">
        <f>F18</f>
        <v>114257.69</v>
      </c>
      <c r="G17" s="146">
        <f t="shared" ref="G17:G33" si="0">F17/C17</f>
        <v>0.23305022033950715</v>
      </c>
    </row>
    <row r="18" spans="1:7" x14ac:dyDescent="0.25">
      <c r="A18" s="68" t="s">
        <v>296</v>
      </c>
      <c r="B18" s="68"/>
      <c r="C18" s="69">
        <v>490270.68</v>
      </c>
      <c r="D18" s="69">
        <v>485480.25</v>
      </c>
      <c r="E18" s="69">
        <v>490052.36</v>
      </c>
      <c r="F18" s="69">
        <v>114257.69</v>
      </c>
      <c r="G18" s="147">
        <f t="shared" si="0"/>
        <v>0.23305022033950715</v>
      </c>
    </row>
    <row r="19" spans="1:7" x14ac:dyDescent="0.25">
      <c r="A19" s="66" t="s">
        <v>297</v>
      </c>
      <c r="B19" s="66"/>
      <c r="C19" s="67">
        <f>C20</f>
        <v>34000</v>
      </c>
      <c r="D19" s="67">
        <f>D20</f>
        <v>34000</v>
      </c>
      <c r="E19" s="67">
        <f>E20</f>
        <v>34000</v>
      </c>
      <c r="F19" s="67">
        <f>F20</f>
        <v>23000</v>
      </c>
      <c r="G19" s="146">
        <f t="shared" si="0"/>
        <v>0.67647058823529416</v>
      </c>
    </row>
    <row r="20" spans="1:7" x14ac:dyDescent="0.25">
      <c r="A20" s="68" t="s">
        <v>298</v>
      </c>
      <c r="B20" s="68"/>
      <c r="C20" s="69">
        <v>34000</v>
      </c>
      <c r="D20" s="69">
        <v>34000</v>
      </c>
      <c r="E20" s="69">
        <v>34000</v>
      </c>
      <c r="F20" s="69">
        <v>23000</v>
      </c>
      <c r="G20" s="147">
        <f t="shared" si="0"/>
        <v>0.67647058823529416</v>
      </c>
    </row>
    <row r="21" spans="1:7" x14ac:dyDescent="0.25">
      <c r="A21" s="73" t="s">
        <v>299</v>
      </c>
      <c r="B21" s="66"/>
      <c r="C21" s="67">
        <f>C22+C23</f>
        <v>3046920.57</v>
      </c>
      <c r="D21" s="67">
        <f>SUM(D22:D23)</f>
        <v>1356000</v>
      </c>
      <c r="E21" s="67">
        <f>SUM(E22:E23)</f>
        <v>1316000</v>
      </c>
      <c r="F21" s="67">
        <f>SUM(F22:F23)</f>
        <v>258695.41</v>
      </c>
      <c r="G21" s="146">
        <f t="shared" si="0"/>
        <v>8.4903890356419764E-2</v>
      </c>
    </row>
    <row r="22" spans="1:7" x14ac:dyDescent="0.25">
      <c r="A22" s="71" t="s">
        <v>319</v>
      </c>
      <c r="B22" s="68"/>
      <c r="C22" s="69">
        <v>120000</v>
      </c>
      <c r="D22" s="69">
        <v>120000</v>
      </c>
      <c r="E22" s="69">
        <v>120000</v>
      </c>
      <c r="F22" s="69">
        <v>65303.24</v>
      </c>
      <c r="G22" s="147">
        <f t="shared" si="0"/>
        <v>0.54419366666666669</v>
      </c>
    </row>
    <row r="23" spans="1:7" x14ac:dyDescent="0.25">
      <c r="A23" s="71" t="s">
        <v>300</v>
      </c>
      <c r="B23" s="68"/>
      <c r="C23" s="69">
        <v>2926920.57</v>
      </c>
      <c r="D23" s="69">
        <v>1236000</v>
      </c>
      <c r="E23" s="69">
        <v>1196000</v>
      </c>
      <c r="F23" s="69">
        <v>193392.17</v>
      </c>
      <c r="G23" s="147">
        <f t="shared" si="0"/>
        <v>6.6073596933995379E-2</v>
      </c>
    </row>
    <row r="24" spans="1:7" x14ac:dyDescent="0.25">
      <c r="A24" s="66" t="s">
        <v>301</v>
      </c>
      <c r="B24" s="66"/>
      <c r="C24" s="67">
        <f>C25</f>
        <v>114798.75</v>
      </c>
      <c r="D24" s="67">
        <f>D25</f>
        <v>60000</v>
      </c>
      <c r="E24" s="67">
        <f>E25</f>
        <v>50000</v>
      </c>
      <c r="F24" s="67">
        <f>F25</f>
        <v>39884</v>
      </c>
      <c r="G24" s="146">
        <f t="shared" si="0"/>
        <v>0.34742538572937426</v>
      </c>
    </row>
    <row r="25" spans="1:7" x14ac:dyDescent="0.25">
      <c r="A25" s="68" t="s">
        <v>302</v>
      </c>
      <c r="B25" s="68"/>
      <c r="C25" s="69">
        <v>114798.75</v>
      </c>
      <c r="D25" s="69">
        <v>60000</v>
      </c>
      <c r="E25" s="69">
        <v>50000</v>
      </c>
      <c r="F25" s="69">
        <v>39884</v>
      </c>
      <c r="G25" s="147">
        <f t="shared" si="0"/>
        <v>0.34742538572937426</v>
      </c>
    </row>
    <row r="26" spans="1:7" x14ac:dyDescent="0.25">
      <c r="A26" s="66" t="s">
        <v>303</v>
      </c>
      <c r="B26" s="66"/>
      <c r="C26" s="67">
        <f>SUM(C27+C28)</f>
        <v>2882156.53</v>
      </c>
      <c r="D26" s="67">
        <f>SUM(D27+D28)</f>
        <v>1463248.84</v>
      </c>
      <c r="E26" s="67">
        <f>SUM(E27+E28)</f>
        <v>1610248.84</v>
      </c>
      <c r="F26" s="67">
        <f>SUM(F27:F28)</f>
        <v>236426.75</v>
      </c>
      <c r="G26" s="146">
        <f t="shared" si="0"/>
        <v>8.2031196966252218E-2</v>
      </c>
    </row>
    <row r="27" spans="1:7" s="76" customFormat="1" x14ac:dyDescent="0.25">
      <c r="A27" s="77" t="s">
        <v>321</v>
      </c>
      <c r="B27" s="74"/>
      <c r="C27" s="75">
        <v>2721656.53</v>
      </c>
      <c r="D27" s="75">
        <v>1330248.8400000001</v>
      </c>
      <c r="E27" s="75">
        <v>1477248.84</v>
      </c>
      <c r="F27" s="75">
        <v>145120.74</v>
      </c>
      <c r="G27" s="148">
        <f t="shared" si="0"/>
        <v>5.3320739924519425E-2</v>
      </c>
    </row>
    <row r="28" spans="1:7" x14ac:dyDescent="0.25">
      <c r="A28" s="68" t="s">
        <v>304</v>
      </c>
      <c r="B28" s="68"/>
      <c r="C28" s="69">
        <v>160500</v>
      </c>
      <c r="D28" s="69">
        <f>133000</f>
        <v>133000</v>
      </c>
      <c r="E28" s="69">
        <f>133000</f>
        <v>133000</v>
      </c>
      <c r="F28" s="69">
        <v>91306.01</v>
      </c>
      <c r="G28" s="147">
        <f t="shared" si="0"/>
        <v>0.56888479750778809</v>
      </c>
    </row>
    <row r="29" spans="1:7" x14ac:dyDescent="0.25">
      <c r="A29" s="66" t="s">
        <v>305</v>
      </c>
      <c r="B29" s="66"/>
      <c r="C29" s="67">
        <v>160012</v>
      </c>
      <c r="D29" s="67">
        <f>D30</f>
        <v>432650</v>
      </c>
      <c r="E29" s="67">
        <f>E30</f>
        <v>438475</v>
      </c>
      <c r="F29" s="67">
        <f>F30</f>
        <v>234684.33</v>
      </c>
      <c r="G29" s="146">
        <f t="shared" si="0"/>
        <v>1.4666670624703146</v>
      </c>
    </row>
    <row r="30" spans="1:7" x14ac:dyDescent="0.25">
      <c r="A30" s="68" t="s">
        <v>306</v>
      </c>
      <c r="B30" s="68"/>
      <c r="C30" s="69">
        <f>SUM('Posebni dio'!E411)</f>
        <v>424224</v>
      </c>
      <c r="D30" s="69">
        <v>432650</v>
      </c>
      <c r="E30" s="69">
        <v>438475</v>
      </c>
      <c r="F30" s="69">
        <v>234684.33</v>
      </c>
      <c r="G30" s="147">
        <f t="shared" si="0"/>
        <v>0.5532085171984612</v>
      </c>
    </row>
    <row r="31" spans="1:7" x14ac:dyDescent="0.25">
      <c r="A31" s="66" t="s">
        <v>307</v>
      </c>
      <c r="B31" s="66"/>
      <c r="C31" s="67">
        <f>C32+C33</f>
        <v>168024.2</v>
      </c>
      <c r="D31" s="67">
        <f>D32+D33</f>
        <v>179024.2</v>
      </c>
      <c r="E31" s="67">
        <f>E32+E33</f>
        <v>86920.7</v>
      </c>
      <c r="F31" s="67">
        <f>SUM(F32:F33)</f>
        <v>17249.05</v>
      </c>
      <c r="G31" s="146">
        <f t="shared" si="0"/>
        <v>0.10265812900760722</v>
      </c>
    </row>
    <row r="32" spans="1:7" x14ac:dyDescent="0.25">
      <c r="A32" s="68" t="s">
        <v>308</v>
      </c>
      <c r="B32" s="68"/>
      <c r="C32" s="69">
        <v>164924.20000000001</v>
      </c>
      <c r="D32" s="69">
        <v>174924.2</v>
      </c>
      <c r="E32" s="69">
        <v>82820.7</v>
      </c>
      <c r="F32" s="69">
        <v>17029.27</v>
      </c>
      <c r="G32" s="147">
        <f t="shared" si="0"/>
        <v>0.1032551317514349</v>
      </c>
    </row>
    <row r="33" spans="1:7" x14ac:dyDescent="0.25">
      <c r="A33" s="68" t="s">
        <v>309</v>
      </c>
      <c r="B33" s="68"/>
      <c r="C33" s="69">
        <v>3100</v>
      </c>
      <c r="D33" s="69">
        <v>4100</v>
      </c>
      <c r="E33" s="69">
        <v>4100</v>
      </c>
      <c r="F33" s="69">
        <v>219.78</v>
      </c>
      <c r="G33" s="147">
        <f t="shared" si="0"/>
        <v>7.0896774193548381E-2</v>
      </c>
    </row>
    <row r="35" spans="1:7" x14ac:dyDescent="0.25">
      <c r="F35" s="79"/>
      <c r="G35" s="79"/>
    </row>
  </sheetData>
  <mergeCells count="4">
    <mergeCell ref="A7:B7"/>
    <mergeCell ref="A8:B8"/>
    <mergeCell ref="B10:E10"/>
    <mergeCell ref="B11:E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F26"/>
  <sheetViews>
    <sheetView topLeftCell="A16" workbookViewId="0">
      <selection activeCell="H18" sqref="H18"/>
    </sheetView>
  </sheetViews>
  <sheetFormatPr defaultRowHeight="15" x14ac:dyDescent="0.25"/>
  <cols>
    <col min="1" max="1" width="81.140625" bestFit="1" customWidth="1"/>
    <col min="2" max="2" width="35.140625" customWidth="1"/>
    <col min="3" max="3" width="14" bestFit="1" customWidth="1"/>
    <col min="4" max="5" width="12.5703125" bestFit="1" customWidth="1"/>
  </cols>
  <sheetData>
    <row r="3" spans="1:6" x14ac:dyDescent="0.25">
      <c r="A3" s="135" t="s">
        <v>119</v>
      </c>
      <c r="B3" s="135"/>
      <c r="C3" s="135"/>
      <c r="D3" s="136"/>
      <c r="E3" s="137"/>
    </row>
    <row r="4" spans="1:6" x14ac:dyDescent="0.25">
      <c r="A4" s="138" t="s">
        <v>443</v>
      </c>
      <c r="B4" s="135"/>
      <c r="C4" s="135"/>
      <c r="D4" s="135"/>
      <c r="E4" s="135"/>
    </row>
    <row r="5" spans="1:6" x14ac:dyDescent="0.25">
      <c r="A5" s="127"/>
      <c r="B5" s="127"/>
      <c r="C5" s="128" t="s">
        <v>433</v>
      </c>
      <c r="D5" s="128" t="s">
        <v>434</v>
      </c>
      <c r="E5" s="128" t="s">
        <v>340</v>
      </c>
    </row>
    <row r="6" spans="1:6" x14ac:dyDescent="0.25">
      <c r="A6" s="127"/>
      <c r="B6" s="127"/>
      <c r="C6" s="128"/>
      <c r="D6" s="128"/>
      <c r="E6" s="128"/>
    </row>
    <row r="7" spans="1:6" x14ac:dyDescent="0.25">
      <c r="A7" s="129" t="s">
        <v>106</v>
      </c>
      <c r="B7" s="129" t="s">
        <v>107</v>
      </c>
      <c r="C7" s="128"/>
      <c r="D7" s="128"/>
      <c r="E7" s="128"/>
    </row>
    <row r="8" spans="1:6" x14ac:dyDescent="0.25">
      <c r="A8" s="126"/>
      <c r="B8" s="130"/>
      <c r="C8" s="130"/>
      <c r="D8" s="130"/>
      <c r="E8" s="130"/>
      <c r="F8" s="72"/>
    </row>
    <row r="9" spans="1:6" x14ac:dyDescent="0.25">
      <c r="A9" s="127" t="s">
        <v>338</v>
      </c>
      <c r="B9" s="127"/>
      <c r="C9" s="127">
        <v>0</v>
      </c>
      <c r="D9" s="127">
        <v>0</v>
      </c>
      <c r="E9" s="127">
        <v>0</v>
      </c>
      <c r="F9" s="72"/>
    </row>
    <row r="10" spans="1:6" x14ac:dyDescent="0.25">
      <c r="A10" s="131"/>
      <c r="B10" s="130"/>
      <c r="C10" s="130"/>
      <c r="D10" s="130"/>
      <c r="E10" s="130"/>
      <c r="F10" s="72"/>
    </row>
    <row r="11" spans="1:6" x14ac:dyDescent="0.25">
      <c r="A11" s="127" t="s">
        <v>339</v>
      </c>
      <c r="B11" s="127"/>
      <c r="C11" s="127">
        <v>0</v>
      </c>
      <c r="D11" s="127">
        <v>0</v>
      </c>
      <c r="E11" s="127">
        <v>0</v>
      </c>
      <c r="F11" s="87"/>
    </row>
    <row r="12" spans="1:6" x14ac:dyDescent="0.25">
      <c r="A12" s="132"/>
      <c r="B12" s="132"/>
      <c r="C12" s="132"/>
      <c r="D12" s="132"/>
      <c r="E12" s="132"/>
      <c r="F12" s="87"/>
    </row>
    <row r="13" spans="1:6" x14ac:dyDescent="0.25">
      <c r="A13" s="132"/>
      <c r="B13" s="132"/>
      <c r="C13" s="132"/>
      <c r="D13" s="132"/>
      <c r="E13" s="132"/>
      <c r="F13" s="87"/>
    </row>
    <row r="14" spans="1:6" x14ac:dyDescent="0.25">
      <c r="A14" s="133"/>
      <c r="B14" s="134"/>
      <c r="C14" s="134"/>
      <c r="D14" s="134"/>
      <c r="E14" s="134"/>
      <c r="F14" s="90"/>
    </row>
    <row r="15" spans="1:6" x14ac:dyDescent="0.25">
      <c r="A15" s="133"/>
      <c r="B15" s="134"/>
      <c r="C15" s="134"/>
      <c r="D15" s="134"/>
      <c r="E15" s="134"/>
      <c r="F15" s="90"/>
    </row>
    <row r="19" spans="1:5" x14ac:dyDescent="0.25">
      <c r="A19" s="139" t="s">
        <v>444</v>
      </c>
      <c r="B19" s="140"/>
      <c r="C19" s="140"/>
      <c r="D19" s="140"/>
      <c r="E19" s="141"/>
    </row>
    <row r="21" spans="1:5" x14ac:dyDescent="0.25">
      <c r="A21" s="127"/>
      <c r="B21" s="127"/>
      <c r="C21" s="128" t="s">
        <v>433</v>
      </c>
      <c r="D21" s="128" t="s">
        <v>434</v>
      </c>
      <c r="E21" s="128" t="s">
        <v>340</v>
      </c>
    </row>
    <row r="22" spans="1:5" x14ac:dyDescent="0.25">
      <c r="A22" s="127"/>
      <c r="B22" s="127"/>
      <c r="C22" s="128"/>
      <c r="D22" s="128"/>
      <c r="E22" s="128"/>
    </row>
    <row r="23" spans="1:5" x14ac:dyDescent="0.25">
      <c r="A23" s="129" t="s">
        <v>106</v>
      </c>
      <c r="B23" s="129" t="s">
        <v>107</v>
      </c>
      <c r="C23" s="128"/>
      <c r="D23" s="128"/>
      <c r="E23" s="128"/>
    </row>
    <row r="24" spans="1:5" x14ac:dyDescent="0.25">
      <c r="A24" s="126"/>
      <c r="B24" s="126"/>
      <c r="C24" s="126"/>
      <c r="D24" s="126"/>
      <c r="E24" s="126"/>
    </row>
    <row r="25" spans="1:5" x14ac:dyDescent="0.25">
      <c r="A25" s="127"/>
      <c r="B25" s="127"/>
      <c r="C25" s="127">
        <v>0</v>
      </c>
      <c r="D25" s="127">
        <v>0</v>
      </c>
      <c r="E25" s="127">
        <v>0</v>
      </c>
    </row>
    <row r="26" spans="1:5" x14ac:dyDescent="0.25">
      <c r="A26" s="126"/>
      <c r="B26" s="126"/>
      <c r="C26" s="126"/>
      <c r="D26" s="126"/>
      <c r="E26" s="1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E477"/>
  <sheetViews>
    <sheetView tabSelected="1" topLeftCell="C431" zoomScaleNormal="100" workbookViewId="0">
      <selection activeCell="D472" sqref="D472"/>
    </sheetView>
  </sheetViews>
  <sheetFormatPr defaultRowHeight="12.75" x14ac:dyDescent="0.2"/>
  <cols>
    <col min="1" max="1" width="6" style="1" hidden="1" customWidth="1"/>
    <col min="2" max="2" width="4.7109375" style="1" hidden="1" customWidth="1"/>
    <col min="3" max="3" width="11.7109375" style="1" customWidth="1"/>
    <col min="4" max="4" width="77" style="1" customWidth="1"/>
    <col min="5" max="5" width="31.140625" style="1" customWidth="1"/>
    <col min="6" max="7" width="31.140625" style="1" hidden="1" customWidth="1"/>
    <col min="8" max="9" width="31.140625" style="1" customWidth="1"/>
    <col min="10" max="11" width="8.5703125" style="2" hidden="1" customWidth="1"/>
    <col min="12" max="12" width="30.42578125" style="1" hidden="1" customWidth="1"/>
    <col min="13" max="13" width="23.85546875" style="1" hidden="1" customWidth="1"/>
    <col min="14" max="14" width="12.7109375" style="1" bestFit="1" customWidth="1"/>
    <col min="15" max="15" width="15.28515625" style="1" customWidth="1"/>
    <col min="16" max="16" width="10.140625" style="1" bestFit="1" customWidth="1"/>
    <col min="17" max="16384" width="9.140625" style="1"/>
  </cols>
  <sheetData>
    <row r="1" spans="2:22" x14ac:dyDescent="0.2">
      <c r="B1" s="38"/>
      <c r="C1" s="157"/>
      <c r="D1" s="157"/>
      <c r="L1" s="23"/>
    </row>
    <row r="2" spans="2:22" x14ac:dyDescent="0.2">
      <c r="B2" s="38"/>
      <c r="C2" s="169" t="s">
        <v>114</v>
      </c>
      <c r="D2" s="157"/>
      <c r="G2" s="1" t="s">
        <v>113</v>
      </c>
      <c r="L2" s="23"/>
    </row>
    <row r="3" spans="2:22" x14ac:dyDescent="0.2">
      <c r="B3" s="39"/>
      <c r="C3" s="170"/>
      <c r="D3" s="157"/>
      <c r="L3" s="23"/>
      <c r="M3" s="37" t="s">
        <v>112</v>
      </c>
    </row>
    <row r="4" spans="2:22" ht="15" x14ac:dyDescent="0.25">
      <c r="C4" s="88" t="s">
        <v>435</v>
      </c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2:22" x14ac:dyDescent="0.2">
      <c r="C5" s="36"/>
      <c r="L5" s="36" t="s">
        <v>111</v>
      </c>
    </row>
    <row r="6" spans="2:22" x14ac:dyDescent="0.2">
      <c r="C6" s="36"/>
      <c r="L6" s="36"/>
    </row>
    <row r="7" spans="2:22" ht="15.75" x14ac:dyDescent="0.25">
      <c r="C7" s="171" t="s">
        <v>445</v>
      </c>
      <c r="D7" s="155"/>
      <c r="E7" s="155"/>
      <c r="F7" s="155"/>
      <c r="G7" s="155"/>
      <c r="H7" s="155"/>
      <c r="I7" s="155"/>
      <c r="L7" s="36"/>
    </row>
    <row r="8" spans="2:22" x14ac:dyDescent="0.2">
      <c r="C8" s="40"/>
      <c r="D8" s="40" t="s">
        <v>446</v>
      </c>
      <c r="E8" s="15"/>
      <c r="F8" s="15"/>
      <c r="G8" s="15"/>
      <c r="H8" s="15"/>
      <c r="I8" s="15"/>
      <c r="L8" s="36"/>
    </row>
    <row r="9" spans="2:22" x14ac:dyDescent="0.2">
      <c r="C9" s="42"/>
      <c r="D9" s="42"/>
      <c r="E9" s="150" t="s">
        <v>135</v>
      </c>
      <c r="F9" s="13"/>
      <c r="G9" s="13"/>
      <c r="H9" s="150" t="s">
        <v>370</v>
      </c>
      <c r="I9" s="150" t="s">
        <v>340</v>
      </c>
      <c r="L9" s="36"/>
    </row>
    <row r="10" spans="2:22" x14ac:dyDescent="0.2">
      <c r="C10" s="149" t="s">
        <v>447</v>
      </c>
      <c r="D10" s="31">
        <v>10</v>
      </c>
      <c r="E10" s="30">
        <f>SUM(E11:E13)</f>
        <v>6896182.7300000014</v>
      </c>
      <c r="F10" s="30"/>
      <c r="G10" s="30"/>
      <c r="H10" s="30">
        <f>SUM(H11:H13)</f>
        <v>924197.23</v>
      </c>
      <c r="I10" s="151">
        <f>H10/E10</f>
        <v>0.13401576874979351</v>
      </c>
      <c r="L10" s="36"/>
    </row>
    <row r="11" spans="2:22" x14ac:dyDescent="0.2">
      <c r="C11" s="22" t="s">
        <v>448</v>
      </c>
      <c r="D11" s="22">
        <v>1001</v>
      </c>
      <c r="E11" s="21">
        <f>E28</f>
        <v>23426.36</v>
      </c>
      <c r="F11" s="21"/>
      <c r="G11" s="21"/>
      <c r="H11" s="21">
        <f>H28</f>
        <v>11679.5</v>
      </c>
      <c r="I11" s="152">
        <f>H11/E11</f>
        <v>0.49856230331984991</v>
      </c>
      <c r="L11" s="36"/>
    </row>
    <row r="12" spans="2:22" x14ac:dyDescent="0.2">
      <c r="C12" s="22" t="s">
        <v>448</v>
      </c>
      <c r="D12" s="22">
        <v>1002</v>
      </c>
      <c r="E12" s="21">
        <f>E38</f>
        <v>6448532.370000001</v>
      </c>
      <c r="F12" s="21"/>
      <c r="G12" s="21"/>
      <c r="H12" s="21">
        <f>H38</f>
        <v>677833.39999999991</v>
      </c>
      <c r="I12" s="152">
        <f t="shared" ref="I12:I13" si="0">H12/E12</f>
        <v>0.10511436728664507</v>
      </c>
      <c r="L12" s="36"/>
    </row>
    <row r="13" spans="2:22" x14ac:dyDescent="0.2">
      <c r="C13" s="22" t="s">
        <v>448</v>
      </c>
      <c r="D13" s="22">
        <v>1003</v>
      </c>
      <c r="E13" s="21">
        <f>E411</f>
        <v>424224</v>
      </c>
      <c r="F13" s="21"/>
      <c r="G13" s="21"/>
      <c r="H13" s="21">
        <f>H411</f>
        <v>234684.33000000005</v>
      </c>
      <c r="I13" s="152">
        <f t="shared" si="0"/>
        <v>0.55320851719846131</v>
      </c>
      <c r="L13" s="36"/>
    </row>
    <row r="14" spans="2:22" x14ac:dyDescent="0.2">
      <c r="C14" s="36"/>
      <c r="L14" s="36"/>
    </row>
    <row r="15" spans="2:22" x14ac:dyDescent="0.2">
      <c r="C15" s="36"/>
      <c r="L15" s="36"/>
    </row>
    <row r="16" spans="2:22" x14ac:dyDescent="0.2">
      <c r="C16" s="36"/>
      <c r="L16" s="36"/>
    </row>
    <row r="17" spans="1:16" x14ac:dyDescent="0.2">
      <c r="C17" s="36"/>
      <c r="L17" s="36"/>
    </row>
    <row r="18" spans="1:16" x14ac:dyDescent="0.2">
      <c r="C18" s="36"/>
      <c r="L18" s="36"/>
    </row>
    <row r="19" spans="1:16" x14ac:dyDescent="0.2">
      <c r="M19" s="168"/>
      <c r="N19" s="17"/>
    </row>
    <row r="20" spans="1:16" ht="18" customHeight="1" x14ac:dyDescent="0.25">
      <c r="B20" s="39"/>
      <c r="C20" s="171" t="s">
        <v>449</v>
      </c>
      <c r="D20" s="172"/>
      <c r="E20" s="172"/>
      <c r="F20" s="172"/>
      <c r="G20" s="172"/>
      <c r="H20" s="172"/>
      <c r="I20" s="172"/>
      <c r="M20" s="168"/>
      <c r="N20" s="17"/>
      <c r="O20" s="17"/>
    </row>
    <row r="21" spans="1:16" x14ac:dyDescent="0.2">
      <c r="D21" s="162"/>
      <c r="E21" s="157"/>
      <c r="F21" s="157"/>
      <c r="M21" s="168"/>
      <c r="N21" s="17"/>
      <c r="O21" s="17"/>
    </row>
    <row r="22" spans="1:16" x14ac:dyDescent="0.2">
      <c r="M22" s="168"/>
      <c r="N22" s="17"/>
      <c r="O22" s="17"/>
    </row>
    <row r="23" spans="1:16" x14ac:dyDescent="0.2">
      <c r="E23" s="34" t="s">
        <v>110</v>
      </c>
      <c r="F23" s="34" t="s">
        <v>109</v>
      </c>
      <c r="G23" s="34" t="s">
        <v>108</v>
      </c>
      <c r="H23" s="34" t="s">
        <v>369</v>
      </c>
      <c r="I23" s="34" t="s">
        <v>438</v>
      </c>
      <c r="J23" s="9"/>
      <c r="K23" s="9"/>
      <c r="M23" s="168"/>
      <c r="N23" s="17"/>
    </row>
    <row r="24" spans="1:16" x14ac:dyDescent="0.2">
      <c r="E24" s="34"/>
      <c r="F24" s="34"/>
      <c r="G24" s="34"/>
      <c r="H24" s="34"/>
      <c r="I24" s="34"/>
      <c r="J24" s="9"/>
      <c r="K24" s="9"/>
      <c r="M24" s="34"/>
    </row>
    <row r="25" spans="1:16" x14ac:dyDescent="0.2">
      <c r="A25" s="1" t="s">
        <v>134</v>
      </c>
      <c r="C25" s="35"/>
      <c r="D25" s="35"/>
      <c r="E25" s="34"/>
      <c r="F25" s="34"/>
      <c r="G25" s="34"/>
      <c r="H25" s="34"/>
      <c r="I25" s="34"/>
      <c r="J25" s="9"/>
      <c r="K25" s="9"/>
      <c r="L25" s="35"/>
      <c r="M25" s="34"/>
    </row>
    <row r="26" spans="1:16" ht="15.75" x14ac:dyDescent="0.25">
      <c r="C26" s="1" t="s">
        <v>105</v>
      </c>
      <c r="D26" s="33"/>
      <c r="E26" s="3"/>
      <c r="F26" s="3"/>
      <c r="G26" s="3"/>
      <c r="H26" s="3"/>
      <c r="I26" s="3"/>
      <c r="J26" s="4"/>
      <c r="K26" s="4"/>
      <c r="M26" s="32"/>
    </row>
    <row r="27" spans="1:16" ht="12.75" customHeight="1" x14ac:dyDescent="0.2">
      <c r="B27" s="1">
        <v>1</v>
      </c>
      <c r="C27" s="31" t="s">
        <v>451</v>
      </c>
      <c r="D27" s="31"/>
      <c r="E27" s="30">
        <f>SUM(E28+E38+E411)</f>
        <v>6896182.7300000014</v>
      </c>
      <c r="F27" s="30">
        <f>SUM(F28+F38+F411)</f>
        <v>4010403.29</v>
      </c>
      <c r="G27" s="30">
        <f>SUM(G28+G38+G411)</f>
        <v>4025696.9</v>
      </c>
      <c r="H27" s="30">
        <f>SUM(H28+H38+H411)</f>
        <v>924197.23</v>
      </c>
      <c r="I27" s="30">
        <f t="shared" ref="I27:I33" si="1">H27/E27*100</f>
        <v>13.401576874979352</v>
      </c>
      <c r="J27" s="4"/>
      <c r="K27" s="29"/>
      <c r="L27" s="28"/>
      <c r="M27" s="27"/>
    </row>
    <row r="28" spans="1:16" ht="12.75" customHeight="1" x14ac:dyDescent="0.2">
      <c r="B28" s="1">
        <v>2</v>
      </c>
      <c r="C28" s="22" t="s">
        <v>104</v>
      </c>
      <c r="D28" s="22"/>
      <c r="E28" s="21">
        <f>SUM(E29)</f>
        <v>23426.36</v>
      </c>
      <c r="F28" s="21">
        <f t="shared" ref="F28:G31" si="2">SUM(F29)</f>
        <v>23426.36</v>
      </c>
      <c r="G28" s="21">
        <f t="shared" si="2"/>
        <v>23426.36</v>
      </c>
      <c r="H28" s="21">
        <f>H29</f>
        <v>11679.5</v>
      </c>
      <c r="I28" s="21">
        <f t="shared" si="1"/>
        <v>49.856230331984989</v>
      </c>
      <c r="J28" s="4"/>
      <c r="K28" s="20"/>
      <c r="L28" s="19"/>
      <c r="M28" s="18"/>
      <c r="P28" s="17"/>
    </row>
    <row r="29" spans="1:16" ht="12.75" customHeight="1" x14ac:dyDescent="0.2">
      <c r="B29" s="1">
        <v>3</v>
      </c>
      <c r="C29" s="40" t="s">
        <v>103</v>
      </c>
      <c r="D29" s="16"/>
      <c r="E29" s="15">
        <f>SUM(E30)</f>
        <v>23426.36</v>
      </c>
      <c r="F29" s="15">
        <f t="shared" si="2"/>
        <v>23426.36</v>
      </c>
      <c r="G29" s="15">
        <f t="shared" si="2"/>
        <v>23426.36</v>
      </c>
      <c r="H29" s="15">
        <f>H30</f>
        <v>11679.5</v>
      </c>
      <c r="I29" s="15">
        <f t="shared" si="1"/>
        <v>49.856230331984989</v>
      </c>
      <c r="J29" s="4"/>
      <c r="K29" s="12"/>
      <c r="L29" s="14"/>
      <c r="M29" s="13"/>
    </row>
    <row r="30" spans="1:16" ht="12.75" customHeight="1" x14ac:dyDescent="0.2">
      <c r="B30" s="1">
        <v>4</v>
      </c>
      <c r="C30" s="42" t="s">
        <v>102</v>
      </c>
      <c r="D30" s="14"/>
      <c r="E30" s="13">
        <f>SUM(E31)</f>
        <v>23426.36</v>
      </c>
      <c r="F30" s="13">
        <f t="shared" si="2"/>
        <v>23426.36</v>
      </c>
      <c r="G30" s="13">
        <f t="shared" si="2"/>
        <v>23426.36</v>
      </c>
      <c r="H30" s="13">
        <f>H31</f>
        <v>11679.5</v>
      </c>
      <c r="I30" s="13">
        <f t="shared" si="1"/>
        <v>49.856230331984989</v>
      </c>
      <c r="J30" s="4"/>
      <c r="K30" s="12"/>
      <c r="L30" s="11"/>
      <c r="M30" s="10"/>
      <c r="O30" s="17"/>
    </row>
    <row r="31" spans="1:16" x14ac:dyDescent="0.2">
      <c r="B31" s="1">
        <v>5</v>
      </c>
      <c r="C31" s="44" t="s">
        <v>11</v>
      </c>
      <c r="D31" s="44"/>
      <c r="E31" s="45">
        <f>SUM(E32)</f>
        <v>23426.36</v>
      </c>
      <c r="F31" s="45">
        <f t="shared" si="2"/>
        <v>23426.36</v>
      </c>
      <c r="G31" s="45">
        <f t="shared" si="2"/>
        <v>23426.36</v>
      </c>
      <c r="H31" s="45">
        <f>H32</f>
        <v>11679.5</v>
      </c>
      <c r="I31" s="45">
        <f t="shared" si="1"/>
        <v>49.856230331984989</v>
      </c>
      <c r="J31" s="4"/>
      <c r="K31" s="9"/>
      <c r="L31" s="8"/>
      <c r="M31" s="7"/>
    </row>
    <row r="32" spans="1:16" ht="12.75" customHeight="1" x14ac:dyDescent="0.2">
      <c r="A32" s="1">
        <v>3</v>
      </c>
      <c r="B32" s="1">
        <v>6</v>
      </c>
      <c r="C32" s="53" t="s">
        <v>3</v>
      </c>
      <c r="D32" s="5"/>
      <c r="E32" s="5">
        <f>SUM(E33+E36)</f>
        <v>23426.36</v>
      </c>
      <c r="F32" s="5">
        <f t="shared" ref="F32:G32" si="3">SUM(F33+F36)</f>
        <v>23426.36</v>
      </c>
      <c r="G32" s="5">
        <f t="shared" si="3"/>
        <v>23426.36</v>
      </c>
      <c r="H32" s="5">
        <f>H33+H36</f>
        <v>11679.5</v>
      </c>
      <c r="I32" s="5">
        <f t="shared" si="1"/>
        <v>49.856230331984989</v>
      </c>
      <c r="J32" s="4"/>
      <c r="K32" s="6"/>
      <c r="L32" s="5"/>
      <c r="M32" s="5"/>
      <c r="O32" s="17"/>
    </row>
    <row r="33" spans="1:16" ht="12.75" customHeight="1" x14ac:dyDescent="0.2">
      <c r="A33" s="1">
        <v>32</v>
      </c>
      <c r="B33" s="1">
        <v>7</v>
      </c>
      <c r="C33" s="55" t="s">
        <v>1</v>
      </c>
      <c r="D33" s="43"/>
      <c r="E33" s="43">
        <f>SUM(E34)</f>
        <v>22192.04</v>
      </c>
      <c r="F33" s="43">
        <f t="shared" ref="F33:G33" si="4">SUM(F34)</f>
        <v>22192.04</v>
      </c>
      <c r="G33" s="43">
        <f t="shared" si="4"/>
        <v>22192.04</v>
      </c>
      <c r="H33" s="43">
        <f>H35</f>
        <v>11679.5</v>
      </c>
      <c r="I33" s="43">
        <f t="shared" si="1"/>
        <v>52.629231021573496</v>
      </c>
      <c r="J33" s="4"/>
      <c r="K33" s="4"/>
      <c r="L33" s="3"/>
      <c r="M33" s="3"/>
      <c r="O33" s="70"/>
    </row>
    <row r="34" spans="1:16" ht="12.75" hidden="1" customHeight="1" x14ac:dyDescent="0.2">
      <c r="B34" s="1">
        <v>8</v>
      </c>
      <c r="C34" s="47">
        <v>329</v>
      </c>
      <c r="D34" s="57" t="s">
        <v>167</v>
      </c>
      <c r="E34" s="3">
        <v>22192.04</v>
      </c>
      <c r="F34" s="3">
        <v>22192.04</v>
      </c>
      <c r="G34" s="3">
        <v>22192.04</v>
      </c>
      <c r="H34" s="3"/>
      <c r="I34" s="3"/>
      <c r="J34" s="4"/>
      <c r="K34" s="4"/>
      <c r="L34" s="3"/>
      <c r="M34" s="3"/>
    </row>
    <row r="35" spans="1:16" ht="12.75" customHeight="1" x14ac:dyDescent="0.2">
      <c r="C35" s="97">
        <v>3291</v>
      </c>
      <c r="D35" s="98" t="s">
        <v>167</v>
      </c>
      <c r="E35" s="98"/>
      <c r="F35" s="98"/>
      <c r="G35" s="98"/>
      <c r="H35" s="98">
        <v>11679.5</v>
      </c>
      <c r="I35" s="98"/>
      <c r="J35" s="4"/>
      <c r="K35" s="4"/>
      <c r="L35" s="3"/>
      <c r="M35" s="3"/>
    </row>
    <row r="36" spans="1:16" ht="12.75" customHeight="1" x14ac:dyDescent="0.2">
      <c r="A36" s="1">
        <v>38</v>
      </c>
      <c r="B36" s="1">
        <v>9</v>
      </c>
      <c r="C36" s="55" t="s">
        <v>101</v>
      </c>
      <c r="D36" s="43"/>
      <c r="E36" s="43">
        <f>SUM(E37)</f>
        <v>1234.32</v>
      </c>
      <c r="F36" s="43">
        <f t="shared" ref="F36:G36" si="5">SUM(F37)</f>
        <v>1234.32</v>
      </c>
      <c r="G36" s="43">
        <f t="shared" si="5"/>
        <v>1234.32</v>
      </c>
      <c r="H36" s="43">
        <v>0</v>
      </c>
      <c r="I36" s="43">
        <f>H36/E36*100</f>
        <v>0</v>
      </c>
      <c r="J36" s="4"/>
      <c r="K36" s="4"/>
      <c r="L36" s="3"/>
      <c r="M36" s="3"/>
    </row>
    <row r="37" spans="1:16" ht="12.75" hidden="1" customHeight="1" x14ac:dyDescent="0.2">
      <c r="B37" s="1">
        <v>10</v>
      </c>
      <c r="C37" s="47">
        <v>381</v>
      </c>
      <c r="D37" s="57" t="s">
        <v>168</v>
      </c>
      <c r="E37" s="3">
        <v>1234.32</v>
      </c>
      <c r="F37" s="78">
        <v>1234.32</v>
      </c>
      <c r="G37" s="3">
        <v>1234.32</v>
      </c>
      <c r="H37" s="3">
        <v>0</v>
      </c>
      <c r="I37" s="3"/>
      <c r="J37" s="4"/>
      <c r="K37" s="4"/>
      <c r="L37" s="3"/>
      <c r="M37" s="3"/>
      <c r="N37" s="17"/>
    </row>
    <row r="38" spans="1:16" ht="12.75" customHeight="1" x14ac:dyDescent="0.2">
      <c r="B38" s="1">
        <v>11</v>
      </c>
      <c r="C38" s="22" t="s">
        <v>100</v>
      </c>
      <c r="D38" s="22"/>
      <c r="E38" s="21">
        <f>SUM(E169+E206+E324+E347+E363++E357+E378+E372+E39+E334)</f>
        <v>6448532.370000001</v>
      </c>
      <c r="F38" s="21">
        <f>SUM(F169+F206+F324+F347+F363++F357+F378+F372+F39+F334)</f>
        <v>3554326.93</v>
      </c>
      <c r="G38" s="21">
        <f>SUM(G169+G206+G324+G347+G363++G357+G378+G372+G39+G334)</f>
        <v>3563795.54</v>
      </c>
      <c r="H38" s="21">
        <f>SUM(H39+H169+H206+H324+H334+H347+H357+H363+H372+H378)</f>
        <v>677833.39999999991</v>
      </c>
      <c r="I38" s="21">
        <f t="shared" ref="I38:I43" si="6">H38/E38*100</f>
        <v>10.511436728664506</v>
      </c>
      <c r="J38" s="4"/>
      <c r="K38" s="20"/>
      <c r="L38" s="19"/>
      <c r="M38" s="18"/>
      <c r="N38" s="17"/>
      <c r="P38" s="17"/>
    </row>
    <row r="39" spans="1:16" ht="12.75" customHeight="1" x14ac:dyDescent="0.2">
      <c r="B39" s="1">
        <v>12</v>
      </c>
      <c r="C39" s="16" t="s">
        <v>99</v>
      </c>
      <c r="D39" s="16"/>
      <c r="E39" s="15">
        <f>SUM(E40+E84+E159+E164)</f>
        <v>466844.32</v>
      </c>
      <c r="F39" s="15">
        <f>SUM(F40+F84+F159+F164)</f>
        <v>462053.89</v>
      </c>
      <c r="G39" s="15">
        <f>SUM(G40+G84+G159+G164)</f>
        <v>466626</v>
      </c>
      <c r="H39" s="15">
        <f>SUM(H40+H159+H164+H84)</f>
        <v>204401.56</v>
      </c>
      <c r="I39" s="15">
        <f t="shared" si="6"/>
        <v>43.783666469370345</v>
      </c>
      <c r="J39" s="4"/>
      <c r="K39" s="12"/>
      <c r="L39" s="14"/>
      <c r="M39" s="13"/>
      <c r="N39" s="17"/>
    </row>
    <row r="40" spans="1:16" ht="12.75" customHeight="1" x14ac:dyDescent="0.2">
      <c r="B40" s="1">
        <v>13</v>
      </c>
      <c r="C40" s="14" t="s">
        <v>98</v>
      </c>
      <c r="D40" s="14"/>
      <c r="E40" s="13">
        <f>SUM(E41+E53+E63)</f>
        <v>222844.32</v>
      </c>
      <c r="F40" s="13">
        <f t="shared" ref="F40:G40" si="7">SUM(F41+F53+F63)</f>
        <v>238053.89</v>
      </c>
      <c r="G40" s="13">
        <f t="shared" si="7"/>
        <v>242626</v>
      </c>
      <c r="H40" s="13">
        <f>SUM(H41+H53+H63+H73)</f>
        <v>102578.19</v>
      </c>
      <c r="I40" s="13">
        <f t="shared" si="6"/>
        <v>46.031323571540881</v>
      </c>
      <c r="J40" s="4"/>
      <c r="K40" s="12"/>
      <c r="L40" s="11"/>
      <c r="M40" s="10"/>
    </row>
    <row r="41" spans="1:16" x14ac:dyDescent="0.2">
      <c r="B41" s="1">
        <v>14</v>
      </c>
      <c r="C41" s="44" t="s">
        <v>11</v>
      </c>
      <c r="D41" s="44"/>
      <c r="E41" s="45">
        <f>SUM(E42)</f>
        <v>211196.13</v>
      </c>
      <c r="F41" s="45">
        <f t="shared" ref="F41:G41" si="8">SUM(F42)</f>
        <v>225700</v>
      </c>
      <c r="G41" s="45">
        <f t="shared" si="8"/>
        <v>232690</v>
      </c>
      <c r="H41" s="45">
        <f>H42</f>
        <v>91272.040000000008</v>
      </c>
      <c r="I41" s="45">
        <f t="shared" si="6"/>
        <v>43.216719927585793</v>
      </c>
      <c r="J41" s="4"/>
      <c r="K41" s="9"/>
      <c r="L41" s="8"/>
      <c r="M41" s="7"/>
    </row>
    <row r="42" spans="1:16" ht="12.75" customHeight="1" x14ac:dyDescent="0.2">
      <c r="A42" s="1">
        <v>3</v>
      </c>
      <c r="B42" s="1">
        <v>15</v>
      </c>
      <c r="C42" s="53" t="s">
        <v>3</v>
      </c>
      <c r="D42" s="5"/>
      <c r="E42" s="5">
        <f>SUM(E43+E50)</f>
        <v>211196.13</v>
      </c>
      <c r="F42" s="5">
        <f t="shared" ref="F42:G42" si="9">SUM(F43+F50)</f>
        <v>225700</v>
      </c>
      <c r="G42" s="5">
        <f t="shared" si="9"/>
        <v>232690</v>
      </c>
      <c r="H42" s="5">
        <f>SUM(H43+H50)</f>
        <v>91272.040000000008</v>
      </c>
      <c r="I42" s="5">
        <f t="shared" si="6"/>
        <v>43.216719927585793</v>
      </c>
      <c r="J42" s="4"/>
      <c r="K42" s="6"/>
      <c r="L42" s="5"/>
      <c r="M42" s="5"/>
    </row>
    <row r="43" spans="1:16" ht="12.75" customHeight="1" x14ac:dyDescent="0.2">
      <c r="A43" s="1">
        <v>31</v>
      </c>
      <c r="B43" s="1">
        <v>16</v>
      </c>
      <c r="C43" s="55" t="s">
        <v>22</v>
      </c>
      <c r="D43" s="43"/>
      <c r="E43" s="43">
        <f>SUM(E44:E48)</f>
        <v>204696.13</v>
      </c>
      <c r="F43" s="43">
        <f t="shared" ref="F43:G43" si="10">SUM(F44:F48)</f>
        <v>219700</v>
      </c>
      <c r="G43" s="43">
        <f t="shared" si="10"/>
        <v>226690</v>
      </c>
      <c r="H43" s="43">
        <f>SUM(H45:H49)</f>
        <v>89793.38</v>
      </c>
      <c r="I43" s="43">
        <f t="shared" si="6"/>
        <v>43.866672027458456</v>
      </c>
      <c r="J43" s="4"/>
      <c r="K43" s="6"/>
      <c r="L43" s="5"/>
      <c r="M43" s="5"/>
    </row>
    <row r="44" spans="1:16" ht="12.75" hidden="1" customHeight="1" x14ac:dyDescent="0.2">
      <c r="B44" s="1">
        <v>17</v>
      </c>
      <c r="C44" s="56">
        <v>311</v>
      </c>
      <c r="D44" s="57" t="s">
        <v>169</v>
      </c>
      <c r="E44" s="3">
        <v>168837.88</v>
      </c>
      <c r="F44" s="3">
        <v>180000</v>
      </c>
      <c r="G44" s="3">
        <v>186000</v>
      </c>
      <c r="H44" s="3"/>
      <c r="I44" s="3"/>
      <c r="J44" s="4"/>
      <c r="K44" s="6"/>
      <c r="L44" s="5"/>
      <c r="M44" s="5"/>
    </row>
    <row r="45" spans="1:16" ht="12.75" customHeight="1" x14ac:dyDescent="0.2">
      <c r="C45" s="97">
        <v>3111</v>
      </c>
      <c r="D45" s="98" t="s">
        <v>169</v>
      </c>
      <c r="E45" s="98"/>
      <c r="F45" s="98"/>
      <c r="G45" s="98"/>
      <c r="H45" s="98">
        <v>74099.55</v>
      </c>
      <c r="I45" s="98"/>
      <c r="J45" s="4"/>
      <c r="K45" s="6"/>
      <c r="L45" s="5"/>
      <c r="M45" s="5"/>
      <c r="O45" s="17"/>
    </row>
    <row r="46" spans="1:16" ht="12.75" hidden="1" customHeight="1" x14ac:dyDescent="0.2">
      <c r="B46" s="1">
        <v>18</v>
      </c>
      <c r="C46" s="56">
        <v>312</v>
      </c>
      <c r="D46" s="57" t="s">
        <v>170</v>
      </c>
      <c r="E46" s="3">
        <v>8000</v>
      </c>
      <c r="F46" s="3">
        <v>10000</v>
      </c>
      <c r="G46" s="3">
        <v>10000</v>
      </c>
      <c r="H46" s="3"/>
      <c r="I46" s="3"/>
      <c r="J46" s="4"/>
      <c r="K46" s="6"/>
      <c r="L46" s="5"/>
      <c r="M46" s="5"/>
      <c r="N46" s="17"/>
    </row>
    <row r="47" spans="1:16" ht="12.75" customHeight="1" x14ac:dyDescent="0.2">
      <c r="C47" s="97">
        <v>3121</v>
      </c>
      <c r="D47" s="98" t="s">
        <v>170</v>
      </c>
      <c r="E47" s="98"/>
      <c r="F47" s="98"/>
      <c r="G47" s="98"/>
      <c r="H47" s="98">
        <v>3342.58</v>
      </c>
      <c r="I47" s="98"/>
      <c r="J47" s="4"/>
      <c r="K47" s="6"/>
      <c r="L47" s="5"/>
      <c r="M47" s="5"/>
      <c r="N47" s="17"/>
    </row>
    <row r="48" spans="1:16" ht="12.75" hidden="1" customHeight="1" x14ac:dyDescent="0.2">
      <c r="B48" s="1">
        <v>19</v>
      </c>
      <c r="C48" s="56">
        <v>313</v>
      </c>
      <c r="D48" s="57" t="s">
        <v>171</v>
      </c>
      <c r="E48" s="3">
        <v>27858.25</v>
      </c>
      <c r="F48" s="3">
        <v>29700</v>
      </c>
      <c r="G48" s="3">
        <v>30690</v>
      </c>
      <c r="H48" s="3"/>
      <c r="I48" s="3"/>
      <c r="J48" s="4"/>
      <c r="K48" s="6"/>
      <c r="L48" s="5"/>
      <c r="M48" s="5"/>
      <c r="N48" s="17"/>
    </row>
    <row r="49" spans="1:14" ht="12.75" customHeight="1" x14ac:dyDescent="0.2">
      <c r="C49" s="99">
        <v>3132</v>
      </c>
      <c r="D49" s="98" t="s">
        <v>341</v>
      </c>
      <c r="E49" s="101"/>
      <c r="F49" s="101"/>
      <c r="G49" s="101"/>
      <c r="H49" s="101">
        <v>12351.25</v>
      </c>
      <c r="I49" s="101"/>
      <c r="J49" s="4"/>
      <c r="K49" s="6"/>
      <c r="L49" s="5"/>
      <c r="M49" s="5"/>
      <c r="N49" s="17"/>
    </row>
    <row r="50" spans="1:14" ht="12.75" customHeight="1" x14ac:dyDescent="0.2">
      <c r="A50" s="1">
        <v>32</v>
      </c>
      <c r="B50" s="1">
        <v>20</v>
      </c>
      <c r="C50" s="55" t="s">
        <v>97</v>
      </c>
      <c r="D50" s="43"/>
      <c r="E50" s="43">
        <f>SUM(E51)</f>
        <v>6500</v>
      </c>
      <c r="F50" s="43">
        <f t="shared" ref="F50:G50" si="11">SUM(F51)</f>
        <v>6000</v>
      </c>
      <c r="G50" s="43">
        <f t="shared" si="11"/>
        <v>6000</v>
      </c>
      <c r="H50" s="43">
        <f>H52</f>
        <v>1478.66</v>
      </c>
      <c r="I50" s="43">
        <f>H50/E50*100</f>
        <v>22.748615384615388</v>
      </c>
      <c r="J50" s="4"/>
      <c r="K50" s="4"/>
      <c r="L50" s="3"/>
      <c r="M50" s="3"/>
      <c r="N50" s="17"/>
    </row>
    <row r="51" spans="1:14" ht="12.75" hidden="1" customHeight="1" x14ac:dyDescent="0.2">
      <c r="B51" s="1">
        <v>21</v>
      </c>
      <c r="C51" s="56">
        <v>321</v>
      </c>
      <c r="D51" s="57" t="s">
        <v>172</v>
      </c>
      <c r="E51" s="3">
        <v>6500</v>
      </c>
      <c r="F51" s="3">
        <v>6000</v>
      </c>
      <c r="G51" s="3">
        <v>6000</v>
      </c>
      <c r="H51" s="3"/>
      <c r="I51" s="3"/>
      <c r="J51" s="4"/>
      <c r="K51" s="4"/>
      <c r="L51" s="3"/>
      <c r="M51" s="3"/>
    </row>
    <row r="52" spans="1:14" ht="12.75" customHeight="1" x14ac:dyDescent="0.2">
      <c r="C52" s="99">
        <v>3212</v>
      </c>
      <c r="D52" s="98" t="s">
        <v>172</v>
      </c>
      <c r="E52" s="101"/>
      <c r="F52" s="101"/>
      <c r="G52" s="101"/>
      <c r="H52" s="101">
        <v>1478.66</v>
      </c>
      <c r="I52" s="101"/>
      <c r="J52" s="4"/>
      <c r="K52" s="4"/>
      <c r="L52" s="3"/>
      <c r="M52" s="3"/>
    </row>
    <row r="53" spans="1:14" ht="12.75" customHeight="1" x14ac:dyDescent="0.2">
      <c r="B53" s="1">
        <v>22</v>
      </c>
      <c r="C53" s="44" t="s">
        <v>96</v>
      </c>
      <c r="D53" s="44"/>
      <c r="E53" s="45">
        <f>SUM(E54)</f>
        <v>4747.8900000000003</v>
      </c>
      <c r="F53" s="45">
        <f t="shared" ref="F53:G53" si="12">SUM(F54)</f>
        <v>4747.8900000000003</v>
      </c>
      <c r="G53" s="45">
        <f t="shared" si="12"/>
        <v>2330</v>
      </c>
      <c r="H53" s="45">
        <f>H54</f>
        <v>2310.15</v>
      </c>
      <c r="I53" s="45">
        <f>H53/E53*100</f>
        <v>48.656350505171773</v>
      </c>
      <c r="J53" s="4"/>
      <c r="K53" s="9"/>
      <c r="L53" s="8"/>
      <c r="M53" s="7"/>
    </row>
    <row r="54" spans="1:14" ht="12.75" customHeight="1" x14ac:dyDescent="0.2">
      <c r="A54" s="1">
        <v>3</v>
      </c>
      <c r="B54" s="1">
        <v>23</v>
      </c>
      <c r="C54" s="53" t="s">
        <v>3</v>
      </c>
      <c r="D54" s="5"/>
      <c r="E54" s="5">
        <f>SUM(E55+E60)</f>
        <v>4747.8900000000003</v>
      </c>
      <c r="F54" s="5">
        <f t="shared" ref="F54:G54" si="13">SUM(F55+F60)</f>
        <v>4747.8900000000003</v>
      </c>
      <c r="G54" s="5">
        <f t="shared" si="13"/>
        <v>2330</v>
      </c>
      <c r="H54" s="5">
        <f>H55</f>
        <v>2310.15</v>
      </c>
      <c r="I54" s="5">
        <f>H54/E54*100</f>
        <v>48.656350505171773</v>
      </c>
      <c r="J54" s="4"/>
      <c r="K54" s="6"/>
      <c r="L54" s="5"/>
      <c r="M54" s="5"/>
    </row>
    <row r="55" spans="1:14" ht="12.75" customHeight="1" x14ac:dyDescent="0.2">
      <c r="A55" s="1">
        <v>31</v>
      </c>
      <c r="B55" s="1">
        <v>24</v>
      </c>
      <c r="C55" s="55" t="s">
        <v>94</v>
      </c>
      <c r="D55" s="43"/>
      <c r="E55" s="43">
        <f>SUM(E56:E58)</f>
        <v>4747.8900000000003</v>
      </c>
      <c r="F55" s="43">
        <f t="shared" ref="F55:G55" si="14">SUM(F56:F58)</f>
        <v>4747.8900000000003</v>
      </c>
      <c r="G55" s="43">
        <f t="shared" si="14"/>
        <v>2330</v>
      </c>
      <c r="H55" s="43">
        <f>SUM(H57:H59)</f>
        <v>2310.15</v>
      </c>
      <c r="I55" s="43">
        <f>H55/E55*100</f>
        <v>48.656350505171773</v>
      </c>
      <c r="J55" s="4"/>
      <c r="K55" s="6"/>
      <c r="L55" s="5"/>
      <c r="M55" s="5"/>
    </row>
    <row r="56" spans="1:14" ht="12.75" hidden="1" customHeight="1" x14ac:dyDescent="0.2">
      <c r="B56" s="1">
        <v>25</v>
      </c>
      <c r="C56" s="56">
        <v>311</v>
      </c>
      <c r="D56" s="57" t="s">
        <v>169</v>
      </c>
      <c r="E56" s="3">
        <v>4075.44</v>
      </c>
      <c r="F56" s="3">
        <v>4075.44</v>
      </c>
      <c r="G56" s="3">
        <v>2000</v>
      </c>
      <c r="H56" s="3"/>
      <c r="I56" s="3"/>
      <c r="J56" s="4"/>
      <c r="K56" s="6"/>
      <c r="L56" s="5"/>
      <c r="M56" s="5"/>
    </row>
    <row r="57" spans="1:14" ht="12.75" customHeight="1" x14ac:dyDescent="0.2">
      <c r="C57" s="97">
        <v>3111</v>
      </c>
      <c r="D57" s="98" t="s">
        <v>169</v>
      </c>
      <c r="E57" s="98"/>
      <c r="F57" s="98"/>
      <c r="G57" s="98"/>
      <c r="H57" s="98">
        <v>1982.96</v>
      </c>
      <c r="I57" s="98"/>
      <c r="J57" s="4"/>
      <c r="K57" s="6"/>
      <c r="L57" s="5"/>
      <c r="M57" s="5"/>
    </row>
    <row r="58" spans="1:14" ht="12.75" hidden="1" customHeight="1" x14ac:dyDescent="0.2">
      <c r="B58" s="1">
        <v>26</v>
      </c>
      <c r="C58" s="58">
        <v>313</v>
      </c>
      <c r="D58" s="57" t="s">
        <v>171</v>
      </c>
      <c r="E58" s="57">
        <v>672.45</v>
      </c>
      <c r="F58" s="57">
        <v>672.45</v>
      </c>
      <c r="G58" s="57">
        <v>330</v>
      </c>
      <c r="H58" s="57"/>
      <c r="I58" s="95"/>
      <c r="J58" s="4"/>
      <c r="K58" s="6"/>
      <c r="L58" s="5"/>
      <c r="M58" s="5"/>
    </row>
    <row r="59" spans="1:14" ht="12.75" customHeight="1" x14ac:dyDescent="0.2">
      <c r="C59" s="97">
        <v>3132</v>
      </c>
      <c r="D59" s="98" t="s">
        <v>342</v>
      </c>
      <c r="E59" s="98"/>
      <c r="F59" s="98"/>
      <c r="G59" s="98"/>
      <c r="H59" s="98">
        <v>327.19</v>
      </c>
      <c r="I59" s="98"/>
      <c r="J59" s="4"/>
      <c r="K59" s="6"/>
      <c r="L59" s="5"/>
      <c r="M59" s="5"/>
    </row>
    <row r="60" spans="1:14" ht="12.75" customHeight="1" x14ac:dyDescent="0.2">
      <c r="A60" s="1">
        <v>32</v>
      </c>
      <c r="B60" s="1">
        <v>27</v>
      </c>
      <c r="C60" s="55" t="s">
        <v>93</v>
      </c>
      <c r="D60" s="43"/>
      <c r="E60" s="43">
        <f>SUM(E61)</f>
        <v>0</v>
      </c>
      <c r="F60" s="43">
        <f t="shared" ref="F60:G60" si="15">SUM(F61)</f>
        <v>0</v>
      </c>
      <c r="G60" s="43">
        <f t="shared" si="15"/>
        <v>0</v>
      </c>
      <c r="H60" s="43">
        <v>0</v>
      </c>
      <c r="I60" s="43">
        <v>0</v>
      </c>
      <c r="J60" s="4">
        <v>24</v>
      </c>
      <c r="K60" s="4"/>
      <c r="L60" s="3" t="s">
        <v>1</v>
      </c>
      <c r="M60" s="3">
        <v>0</v>
      </c>
    </row>
    <row r="61" spans="1:14" ht="12.75" hidden="1" customHeight="1" x14ac:dyDescent="0.2">
      <c r="B61" s="1">
        <v>28</v>
      </c>
      <c r="C61" s="56">
        <v>321</v>
      </c>
      <c r="D61" s="57" t="s">
        <v>172</v>
      </c>
      <c r="E61" s="3">
        <v>0</v>
      </c>
      <c r="F61" s="78">
        <v>0</v>
      </c>
      <c r="G61" s="3">
        <v>0</v>
      </c>
      <c r="H61" s="3"/>
      <c r="I61" s="3"/>
      <c r="J61" s="4"/>
      <c r="K61" s="4"/>
      <c r="L61" s="3"/>
      <c r="M61" s="3"/>
    </row>
    <row r="62" spans="1:14" ht="12.75" hidden="1" customHeight="1" x14ac:dyDescent="0.2">
      <c r="C62" s="102"/>
      <c r="D62" s="100"/>
      <c r="E62" s="100"/>
      <c r="F62" s="103"/>
      <c r="G62" s="100"/>
      <c r="H62" s="100"/>
      <c r="I62" s="100"/>
      <c r="J62" s="4"/>
      <c r="K62" s="4"/>
      <c r="L62" s="3"/>
      <c r="M62" s="3"/>
    </row>
    <row r="63" spans="1:14" ht="12.75" customHeight="1" x14ac:dyDescent="0.2">
      <c r="B63" s="1">
        <v>29</v>
      </c>
      <c r="C63" s="44" t="s">
        <v>95</v>
      </c>
      <c r="D63" s="44"/>
      <c r="E63" s="45">
        <f>SUM(E64)</f>
        <v>6900.3</v>
      </c>
      <c r="F63" s="45">
        <f t="shared" ref="F63:G63" si="16">SUM(F64)</f>
        <v>7606</v>
      </c>
      <c r="G63" s="45">
        <f t="shared" si="16"/>
        <v>7606</v>
      </c>
      <c r="H63" s="45">
        <f>H64</f>
        <v>1768.4399999999998</v>
      </c>
      <c r="I63" s="45">
        <f>H63/E63*100</f>
        <v>25.62845093691578</v>
      </c>
      <c r="J63" s="4">
        <v>22</v>
      </c>
      <c r="K63" s="9" t="s">
        <v>5</v>
      </c>
      <c r="L63" s="8" t="s">
        <v>28</v>
      </c>
      <c r="M63" s="7">
        <v>0</v>
      </c>
    </row>
    <row r="64" spans="1:14" ht="12.75" customHeight="1" x14ac:dyDescent="0.2">
      <c r="A64" s="1">
        <v>3</v>
      </c>
      <c r="B64" s="1">
        <v>30</v>
      </c>
      <c r="C64" s="53" t="s">
        <v>3</v>
      </c>
      <c r="D64" s="5"/>
      <c r="E64" s="5">
        <f>SUM(E65+E70)</f>
        <v>6900.3</v>
      </c>
      <c r="F64" s="5">
        <f t="shared" ref="F64:G64" si="17">SUM(F65+F70)</f>
        <v>7606</v>
      </c>
      <c r="G64" s="5">
        <f t="shared" si="17"/>
        <v>7606</v>
      </c>
      <c r="H64" s="5">
        <f>SUM(H65+H70)</f>
        <v>1768.4399999999998</v>
      </c>
      <c r="I64" s="5">
        <f>H64/E64*100</f>
        <v>25.62845093691578</v>
      </c>
      <c r="J64" s="4">
        <v>23</v>
      </c>
      <c r="K64" s="6">
        <v>3</v>
      </c>
      <c r="L64" s="5" t="s">
        <v>3</v>
      </c>
      <c r="M64" s="5">
        <v>0</v>
      </c>
    </row>
    <row r="65" spans="1:13" ht="12.75" customHeight="1" x14ac:dyDescent="0.2">
      <c r="A65" s="1">
        <v>31</v>
      </c>
      <c r="B65" s="1">
        <v>31</v>
      </c>
      <c r="C65" s="55" t="s">
        <v>94</v>
      </c>
      <c r="D65" s="43"/>
      <c r="E65" s="43">
        <f>SUM(E66:E68)</f>
        <v>6780.3</v>
      </c>
      <c r="F65" s="43">
        <f t="shared" ref="F65:G65" si="18">SUM(F66:F68)</f>
        <v>7456</v>
      </c>
      <c r="G65" s="43">
        <f t="shared" si="18"/>
        <v>7456</v>
      </c>
      <c r="H65" s="43">
        <f>SUM(H67:H69)</f>
        <v>1746.4399999999998</v>
      </c>
      <c r="I65" s="43">
        <f>H65/E65*100</f>
        <v>25.757562349748532</v>
      </c>
      <c r="J65" s="4"/>
      <c r="K65" s="6"/>
      <c r="L65" s="5"/>
      <c r="M65" s="5"/>
    </row>
    <row r="66" spans="1:13" ht="12.75" hidden="1" customHeight="1" x14ac:dyDescent="0.2">
      <c r="B66" s="1">
        <v>32</v>
      </c>
      <c r="C66" s="56">
        <v>311</v>
      </c>
      <c r="D66" s="57" t="s">
        <v>169</v>
      </c>
      <c r="E66" s="3">
        <v>5820</v>
      </c>
      <c r="F66" s="3">
        <v>6400</v>
      </c>
      <c r="G66" s="3">
        <v>6400</v>
      </c>
      <c r="H66" s="3"/>
      <c r="I66" s="3"/>
      <c r="J66" s="4"/>
      <c r="K66" s="6"/>
      <c r="L66" s="5"/>
      <c r="M66" s="5"/>
    </row>
    <row r="67" spans="1:13" ht="12.75" customHeight="1" x14ac:dyDescent="0.2">
      <c r="C67" s="97">
        <v>3111</v>
      </c>
      <c r="D67" s="98" t="s">
        <v>169</v>
      </c>
      <c r="E67" s="98"/>
      <c r="F67" s="98"/>
      <c r="G67" s="98"/>
      <c r="H67" s="98">
        <v>1499.09</v>
      </c>
      <c r="I67" s="98"/>
      <c r="J67" s="4"/>
      <c r="K67" s="6"/>
      <c r="L67" s="5"/>
      <c r="M67" s="5"/>
    </row>
    <row r="68" spans="1:13" ht="12.75" hidden="1" customHeight="1" x14ac:dyDescent="0.2">
      <c r="B68" s="1">
        <v>33</v>
      </c>
      <c r="C68" s="56">
        <v>313</v>
      </c>
      <c r="D68" s="57" t="s">
        <v>171</v>
      </c>
      <c r="E68" s="3">
        <v>960.3</v>
      </c>
      <c r="F68" s="3">
        <v>1056</v>
      </c>
      <c r="G68" s="3">
        <v>1056</v>
      </c>
      <c r="H68" s="3"/>
      <c r="I68" s="3"/>
      <c r="J68" s="4"/>
      <c r="K68" s="6"/>
      <c r="L68" s="5"/>
      <c r="M68" s="5"/>
    </row>
    <row r="69" spans="1:13" ht="12.75" customHeight="1" x14ac:dyDescent="0.2">
      <c r="C69" s="97">
        <v>3132</v>
      </c>
      <c r="D69" s="98" t="s">
        <v>171</v>
      </c>
      <c r="E69" s="98"/>
      <c r="F69" s="98"/>
      <c r="G69" s="98"/>
      <c r="H69" s="98">
        <v>247.35</v>
      </c>
      <c r="I69" s="98"/>
      <c r="J69" s="4"/>
      <c r="K69" s="6"/>
      <c r="L69" s="5"/>
      <c r="M69" s="5"/>
    </row>
    <row r="70" spans="1:13" ht="12.75" customHeight="1" x14ac:dyDescent="0.2">
      <c r="A70" s="1">
        <v>32</v>
      </c>
      <c r="B70" s="1">
        <v>34</v>
      </c>
      <c r="C70" s="55" t="s">
        <v>93</v>
      </c>
      <c r="D70" s="43"/>
      <c r="E70" s="43">
        <f>SUM(E71)</f>
        <v>120</v>
      </c>
      <c r="F70" s="43">
        <f t="shared" ref="F70:G70" si="19">SUM(F71)</f>
        <v>150</v>
      </c>
      <c r="G70" s="43">
        <f t="shared" si="19"/>
        <v>150</v>
      </c>
      <c r="H70" s="43">
        <f>H72</f>
        <v>22</v>
      </c>
      <c r="I70" s="43">
        <f>H70/E70*100</f>
        <v>18.333333333333332</v>
      </c>
      <c r="J70" s="4">
        <v>24</v>
      </c>
      <c r="K70" s="4"/>
      <c r="L70" s="3" t="s">
        <v>1</v>
      </c>
      <c r="M70" s="3">
        <v>0</v>
      </c>
    </row>
    <row r="71" spans="1:13" ht="12.75" hidden="1" customHeight="1" x14ac:dyDescent="0.2">
      <c r="B71" s="1">
        <v>35</v>
      </c>
      <c r="C71" s="56">
        <v>321</v>
      </c>
      <c r="D71" s="57" t="s">
        <v>172</v>
      </c>
      <c r="E71" s="3">
        <v>120</v>
      </c>
      <c r="F71" s="3">
        <v>150</v>
      </c>
      <c r="G71" s="3">
        <v>150</v>
      </c>
      <c r="H71" s="3"/>
      <c r="I71" s="3"/>
      <c r="J71" s="4"/>
      <c r="K71" s="4"/>
      <c r="L71" s="3"/>
      <c r="M71" s="3"/>
    </row>
    <row r="72" spans="1:13" ht="12.75" customHeight="1" x14ac:dyDescent="0.2">
      <c r="C72" s="97">
        <v>3212</v>
      </c>
      <c r="D72" s="98" t="s">
        <v>172</v>
      </c>
      <c r="E72" s="98"/>
      <c r="F72" s="98"/>
      <c r="G72" s="98"/>
      <c r="H72" s="98">
        <v>22</v>
      </c>
      <c r="I72" s="100"/>
      <c r="J72" s="4"/>
      <c r="K72" s="4"/>
      <c r="L72" s="3"/>
      <c r="M72" s="3"/>
    </row>
    <row r="73" spans="1:13" s="23" customFormat="1" ht="12.75" customHeight="1" x14ac:dyDescent="0.2">
      <c r="C73" s="44" t="s">
        <v>343</v>
      </c>
      <c r="D73" s="44"/>
      <c r="E73" s="45">
        <v>0</v>
      </c>
      <c r="F73" s="45"/>
      <c r="G73" s="45"/>
      <c r="H73" s="45">
        <f>H74</f>
        <v>7227.56</v>
      </c>
      <c r="I73" s="45"/>
      <c r="J73" s="8" t="s">
        <v>28</v>
      </c>
      <c r="K73" s="7">
        <v>0</v>
      </c>
      <c r="L73" s="45"/>
      <c r="M73" s="45"/>
    </row>
    <row r="74" spans="1:13" s="23" customFormat="1" ht="12.75" customHeight="1" x14ac:dyDescent="0.2">
      <c r="C74" s="53" t="s">
        <v>3</v>
      </c>
      <c r="D74" s="5"/>
      <c r="E74" s="5">
        <v>0</v>
      </c>
      <c r="F74" s="5"/>
      <c r="G74" s="5"/>
      <c r="H74" s="5">
        <f>H75+H81</f>
        <v>7227.56</v>
      </c>
      <c r="I74" s="5"/>
      <c r="J74" s="5" t="s">
        <v>3</v>
      </c>
      <c r="K74" s="5">
        <v>0</v>
      </c>
      <c r="L74" s="5"/>
      <c r="M74" s="5"/>
    </row>
    <row r="75" spans="1:13" s="23" customFormat="1" ht="12.75" customHeight="1" x14ac:dyDescent="0.2">
      <c r="C75" s="55" t="s">
        <v>94</v>
      </c>
      <c r="D75" s="43"/>
      <c r="E75" s="43">
        <v>0</v>
      </c>
      <c r="F75" s="43"/>
      <c r="G75" s="43"/>
      <c r="H75" s="43">
        <f>SUM(H77:H80)</f>
        <v>7062.22</v>
      </c>
      <c r="I75" s="43"/>
      <c r="J75" s="5"/>
      <c r="K75" s="5"/>
      <c r="L75" s="43"/>
      <c r="M75" s="43"/>
    </row>
    <row r="76" spans="1:13" s="23" customFormat="1" ht="12.75" hidden="1" customHeight="1" x14ac:dyDescent="0.2">
      <c r="C76" s="56">
        <v>311</v>
      </c>
      <c r="D76" s="57" t="s">
        <v>169</v>
      </c>
      <c r="E76" s="3">
        <v>0</v>
      </c>
      <c r="F76" s="3"/>
      <c r="G76" s="3"/>
      <c r="H76" s="3"/>
      <c r="I76" s="3"/>
      <c r="J76" s="5"/>
      <c r="K76" s="5"/>
      <c r="L76" s="3"/>
      <c r="M76" s="3"/>
    </row>
    <row r="77" spans="1:13" s="23" customFormat="1" ht="12.75" customHeight="1" x14ac:dyDescent="0.2">
      <c r="C77" s="104">
        <v>3111</v>
      </c>
      <c r="D77" s="105" t="s">
        <v>169</v>
      </c>
      <c r="E77" s="106">
        <v>0</v>
      </c>
      <c r="F77" s="106"/>
      <c r="G77" s="106"/>
      <c r="H77" s="106">
        <v>5908.56</v>
      </c>
      <c r="I77" s="106"/>
      <c r="J77" s="106"/>
      <c r="K77" s="106"/>
      <c r="L77" s="106"/>
      <c r="M77" s="106"/>
    </row>
    <row r="78" spans="1:13" s="23" customFormat="1" ht="12.75" hidden="1" customHeight="1" x14ac:dyDescent="0.2">
      <c r="C78" s="56">
        <v>313</v>
      </c>
      <c r="D78" s="57" t="s">
        <v>171</v>
      </c>
      <c r="E78" s="3">
        <v>0</v>
      </c>
      <c r="F78" s="3"/>
      <c r="G78" s="3"/>
      <c r="H78" s="3"/>
      <c r="I78" s="3"/>
      <c r="J78" s="5"/>
      <c r="K78" s="5"/>
      <c r="L78" s="3"/>
      <c r="M78" s="3"/>
    </row>
    <row r="79" spans="1:13" s="23" customFormat="1" ht="12.75" customHeight="1" x14ac:dyDescent="0.2">
      <c r="C79" s="104">
        <v>3132</v>
      </c>
      <c r="D79" s="105" t="s">
        <v>171</v>
      </c>
      <c r="E79" s="106">
        <v>0</v>
      </c>
      <c r="F79" s="106"/>
      <c r="G79" s="106"/>
      <c r="H79" s="106">
        <v>920.34</v>
      </c>
      <c r="I79" s="106"/>
      <c r="J79" s="106"/>
      <c r="K79" s="106"/>
      <c r="L79" s="106"/>
      <c r="M79" s="106"/>
    </row>
    <row r="80" spans="1:13" s="23" customFormat="1" ht="12.75" customHeight="1" x14ac:dyDescent="0.2">
      <c r="C80" s="104">
        <v>3121</v>
      </c>
      <c r="D80" s="105" t="s">
        <v>389</v>
      </c>
      <c r="E80" s="106"/>
      <c r="F80" s="106"/>
      <c r="G80" s="106"/>
      <c r="H80" s="106">
        <v>233.32</v>
      </c>
      <c r="I80" s="106"/>
      <c r="J80" s="106"/>
      <c r="K80" s="106"/>
      <c r="L80" s="106"/>
      <c r="M80" s="106"/>
    </row>
    <row r="81" spans="1:109" s="23" customFormat="1" ht="12.75" customHeight="1" x14ac:dyDescent="0.2">
      <c r="C81" s="55" t="s">
        <v>93</v>
      </c>
      <c r="D81" s="43"/>
      <c r="E81" s="43">
        <v>0</v>
      </c>
      <c r="F81" s="43"/>
      <c r="G81" s="43"/>
      <c r="H81" s="43">
        <f>H83</f>
        <v>165.34</v>
      </c>
      <c r="I81" s="43"/>
      <c r="J81" s="3" t="s">
        <v>1</v>
      </c>
      <c r="K81" s="3">
        <v>0</v>
      </c>
      <c r="L81" s="43"/>
      <c r="M81" s="43"/>
    </row>
    <row r="82" spans="1:109" s="23" customFormat="1" ht="12.75" hidden="1" customHeight="1" x14ac:dyDescent="0.2">
      <c r="C82" s="56">
        <v>321</v>
      </c>
      <c r="D82" s="57" t="s">
        <v>172</v>
      </c>
      <c r="E82" s="3">
        <v>0</v>
      </c>
      <c r="F82" s="3"/>
      <c r="G82" s="3"/>
      <c r="H82" s="3"/>
      <c r="I82" s="3"/>
      <c r="J82" s="3"/>
      <c r="K82" s="3"/>
      <c r="L82" s="3"/>
      <c r="M82" s="3"/>
    </row>
    <row r="83" spans="1:109" s="23" customFormat="1" ht="12.75" customHeight="1" x14ac:dyDescent="0.2">
      <c r="C83" s="107">
        <v>3212</v>
      </c>
      <c r="D83" s="105" t="s">
        <v>172</v>
      </c>
      <c r="E83" s="106">
        <v>0</v>
      </c>
      <c r="F83" s="106"/>
      <c r="G83" s="106"/>
      <c r="H83" s="106">
        <v>165.34</v>
      </c>
      <c r="I83" s="106"/>
      <c r="J83" s="106"/>
      <c r="K83" s="106"/>
      <c r="L83" s="106"/>
      <c r="M83" s="106"/>
    </row>
    <row r="84" spans="1:109" ht="12.75" customHeight="1" x14ac:dyDescent="0.2">
      <c r="B84" s="1">
        <v>36</v>
      </c>
      <c r="C84" s="14" t="s">
        <v>92</v>
      </c>
      <c r="D84" s="14"/>
      <c r="E84" s="13">
        <f>E85</f>
        <v>189000</v>
      </c>
      <c r="F84" s="13">
        <f t="shared" ref="F84:G84" si="20">F85</f>
        <v>189000</v>
      </c>
      <c r="G84" s="13">
        <f t="shared" si="20"/>
        <v>189000</v>
      </c>
      <c r="H84" s="13">
        <f>H85</f>
        <v>101823.37000000001</v>
      </c>
      <c r="I84" s="13">
        <f>H84/E84*100</f>
        <v>53.87479894179895</v>
      </c>
      <c r="J84" s="4">
        <v>25</v>
      </c>
      <c r="K84" s="12" t="s">
        <v>13</v>
      </c>
      <c r="L84" s="11" t="s">
        <v>91</v>
      </c>
      <c r="M84" s="10">
        <v>0</v>
      </c>
    </row>
    <row r="85" spans="1:109" x14ac:dyDescent="0.2">
      <c r="B85" s="1">
        <v>37</v>
      </c>
      <c r="C85" s="44" t="s">
        <v>11</v>
      </c>
      <c r="D85" s="44"/>
      <c r="E85" s="45">
        <f>SUM(E86)</f>
        <v>189000</v>
      </c>
      <c r="F85" s="45">
        <f t="shared" ref="F85:G85" si="21">SUM(F86)</f>
        <v>189000</v>
      </c>
      <c r="G85" s="45">
        <f t="shared" si="21"/>
        <v>189000</v>
      </c>
      <c r="H85" s="45">
        <f>H86</f>
        <v>101823.37000000001</v>
      </c>
      <c r="I85" s="45">
        <f>H85/E85*100</f>
        <v>53.87479894179895</v>
      </c>
      <c r="J85" s="4">
        <v>26</v>
      </c>
      <c r="K85" s="9" t="s">
        <v>5</v>
      </c>
      <c r="L85" s="8" t="s">
        <v>28</v>
      </c>
      <c r="M85" s="7">
        <v>0</v>
      </c>
    </row>
    <row r="86" spans="1:109" ht="12.75" customHeight="1" x14ac:dyDescent="0.2">
      <c r="A86" s="1">
        <v>3</v>
      </c>
      <c r="B86" s="1">
        <v>38</v>
      </c>
      <c r="C86" s="53" t="s">
        <v>3</v>
      </c>
      <c r="D86" s="5"/>
      <c r="E86" s="5">
        <f>SUM(E87+E152+E157)</f>
        <v>189000</v>
      </c>
      <c r="F86" s="5">
        <f>SUM(F87+F152+F157)</f>
        <v>189000</v>
      </c>
      <c r="G86" s="5">
        <f>SUM(G87+G152+G157)</f>
        <v>189000</v>
      </c>
      <c r="H86" s="5">
        <f>H87+H152+H157</f>
        <v>101823.37000000001</v>
      </c>
      <c r="I86" s="5">
        <f>H86/E86*100</f>
        <v>53.87479894179895</v>
      </c>
      <c r="J86" s="4">
        <v>27</v>
      </c>
      <c r="K86" s="6">
        <v>3</v>
      </c>
      <c r="L86" s="5" t="s">
        <v>3</v>
      </c>
      <c r="M86" s="5">
        <v>0</v>
      </c>
    </row>
    <row r="87" spans="1:109" ht="12.75" customHeight="1" x14ac:dyDescent="0.2">
      <c r="A87" s="1">
        <v>32</v>
      </c>
      <c r="B87" s="1">
        <v>39</v>
      </c>
      <c r="C87" s="55" t="s">
        <v>90</v>
      </c>
      <c r="D87" s="43"/>
      <c r="E87" s="43">
        <f>SUM(E88:E149)</f>
        <v>185800</v>
      </c>
      <c r="F87" s="43">
        <f t="shared" ref="F87:G87" si="22">SUM(F88:F149)</f>
        <v>185800</v>
      </c>
      <c r="G87" s="43">
        <f t="shared" si="22"/>
        <v>185800</v>
      </c>
      <c r="H87" s="43">
        <f>SUM(H89+H91+H93+H95+H96+H98+H100+H102+H106+H108+H110+H112+H114+H116+H118+H120+H122+H124+H126+H129+H131+H133+H135+H137+H140+H141+H150+H151)</f>
        <v>99256.05</v>
      </c>
      <c r="I87" s="43">
        <f>H87/E87*100</f>
        <v>53.420909580193751</v>
      </c>
      <c r="J87" s="4">
        <v>28</v>
      </c>
      <c r="K87" s="4"/>
      <c r="L87" s="3" t="s">
        <v>22</v>
      </c>
      <c r="M87" s="3">
        <v>0</v>
      </c>
    </row>
    <row r="88" spans="1:109" ht="12.75" hidden="1" customHeight="1" x14ac:dyDescent="0.2">
      <c r="B88" s="1">
        <v>40</v>
      </c>
      <c r="C88" s="58">
        <v>321</v>
      </c>
      <c r="D88" s="57" t="s">
        <v>173</v>
      </c>
      <c r="E88" s="57">
        <v>1000</v>
      </c>
      <c r="F88" s="57">
        <v>1000</v>
      </c>
      <c r="G88" s="57">
        <v>1000</v>
      </c>
      <c r="H88" s="57"/>
      <c r="I88" s="57"/>
      <c r="J88" s="4"/>
      <c r="K88" s="4"/>
      <c r="L88" s="3"/>
      <c r="M88" s="3"/>
    </row>
    <row r="89" spans="1:109" ht="12.75" customHeight="1" x14ac:dyDescent="0.2">
      <c r="C89" s="97">
        <v>3211</v>
      </c>
      <c r="D89" s="98" t="s">
        <v>173</v>
      </c>
      <c r="E89" s="98"/>
      <c r="F89" s="98"/>
      <c r="G89" s="98"/>
      <c r="H89" s="98">
        <v>252.99</v>
      </c>
      <c r="I89" s="98"/>
      <c r="J89" s="4"/>
      <c r="K89" s="4"/>
      <c r="L89" s="3"/>
      <c r="M89" s="3"/>
    </row>
    <row r="90" spans="1:109" ht="12.75" hidden="1" customHeight="1" x14ac:dyDescent="0.2">
      <c r="B90" s="1">
        <v>41</v>
      </c>
      <c r="C90" s="58">
        <v>321</v>
      </c>
      <c r="D90" s="57" t="s">
        <v>174</v>
      </c>
      <c r="E90" s="57">
        <v>800</v>
      </c>
      <c r="F90" s="57">
        <v>800</v>
      </c>
      <c r="G90" s="57">
        <v>800</v>
      </c>
      <c r="H90" s="57"/>
      <c r="I90" s="57"/>
      <c r="J90" s="4"/>
      <c r="K90" s="4"/>
      <c r="L90" s="3"/>
      <c r="M90" s="3"/>
    </row>
    <row r="91" spans="1:109" ht="12.75" customHeight="1" x14ac:dyDescent="0.2">
      <c r="C91" s="97">
        <v>3213</v>
      </c>
      <c r="D91" s="98" t="s">
        <v>174</v>
      </c>
      <c r="E91" s="98"/>
      <c r="F91" s="98"/>
      <c r="G91" s="98"/>
      <c r="H91" s="98">
        <v>765</v>
      </c>
      <c r="I91" s="98"/>
      <c r="J91" s="4"/>
      <c r="K91" s="4"/>
      <c r="L91" s="3"/>
      <c r="M91" s="3"/>
    </row>
    <row r="92" spans="1:109" ht="12.75" hidden="1" customHeight="1" x14ac:dyDescent="0.2">
      <c r="B92" s="1">
        <v>42</v>
      </c>
      <c r="C92" s="58">
        <v>321</v>
      </c>
      <c r="D92" s="57" t="s">
        <v>175</v>
      </c>
      <c r="E92" s="57">
        <v>400</v>
      </c>
      <c r="F92" s="57">
        <v>400</v>
      </c>
      <c r="G92" s="57">
        <v>400</v>
      </c>
      <c r="H92" s="57"/>
      <c r="I92" s="57"/>
      <c r="J92" s="4"/>
      <c r="K92" s="4"/>
      <c r="L92" s="3"/>
      <c r="M92" s="3"/>
    </row>
    <row r="93" spans="1:109" s="109" customFormat="1" ht="12.75" customHeight="1" x14ac:dyDescent="0.2">
      <c r="C93" s="97">
        <v>3214</v>
      </c>
      <c r="D93" s="98" t="s">
        <v>175</v>
      </c>
      <c r="E93" s="98"/>
      <c r="F93" s="98"/>
      <c r="G93" s="98"/>
      <c r="H93" s="98">
        <v>1298.5</v>
      </c>
      <c r="I93" s="98"/>
      <c r="J93" s="110"/>
      <c r="K93" s="110"/>
      <c r="L93" s="98"/>
      <c r="M93" s="98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1"/>
      <c r="AO93" s="111"/>
      <c r="AP93" s="111"/>
      <c r="AQ93" s="111"/>
      <c r="AR93" s="111"/>
      <c r="AS93" s="111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1"/>
      <c r="BE93" s="111"/>
      <c r="BF93" s="111"/>
      <c r="BG93" s="111"/>
      <c r="BH93" s="111"/>
      <c r="BI93" s="111"/>
      <c r="BJ93" s="111"/>
      <c r="BK93" s="111"/>
      <c r="BL93" s="111"/>
      <c r="BM93" s="111"/>
      <c r="BN93" s="111"/>
      <c r="BO93" s="111"/>
      <c r="BP93" s="111"/>
      <c r="BQ93" s="111"/>
      <c r="BR93" s="111"/>
      <c r="BS93" s="111"/>
      <c r="BT93" s="111"/>
      <c r="BU93" s="111"/>
      <c r="BV93" s="111"/>
      <c r="BW93" s="111"/>
      <c r="BX93" s="111"/>
      <c r="BY93" s="111"/>
      <c r="BZ93" s="111"/>
      <c r="CA93" s="111"/>
      <c r="CB93" s="111"/>
      <c r="CC93" s="111"/>
      <c r="CD93" s="111"/>
      <c r="CE93" s="111"/>
      <c r="CF93" s="111"/>
      <c r="CG93" s="111"/>
      <c r="CH93" s="111"/>
      <c r="CI93" s="111"/>
      <c r="CJ93" s="111"/>
      <c r="CK93" s="111"/>
      <c r="CL93" s="111"/>
      <c r="CM93" s="111"/>
      <c r="CN93" s="111"/>
      <c r="CO93" s="111"/>
      <c r="CP93" s="111"/>
      <c r="CQ93" s="111"/>
      <c r="CR93" s="111"/>
      <c r="CS93" s="111"/>
      <c r="CT93" s="111"/>
      <c r="CU93" s="111"/>
      <c r="CV93" s="111"/>
      <c r="CW93" s="111"/>
      <c r="CX93" s="111"/>
      <c r="CY93" s="111"/>
      <c r="CZ93" s="111"/>
      <c r="DA93" s="111"/>
      <c r="DB93" s="111"/>
      <c r="DC93" s="111"/>
      <c r="DD93" s="111"/>
      <c r="DE93" s="111"/>
    </row>
    <row r="94" spans="1:109" ht="12.75" hidden="1" customHeight="1" x14ac:dyDescent="0.2">
      <c r="B94" s="1">
        <v>43</v>
      </c>
      <c r="C94" s="58">
        <v>322</v>
      </c>
      <c r="D94" s="57" t="s">
        <v>176</v>
      </c>
      <c r="E94" s="57">
        <v>5000</v>
      </c>
      <c r="F94" s="57">
        <v>5000</v>
      </c>
      <c r="G94" s="57">
        <v>5000</v>
      </c>
      <c r="H94" s="57"/>
      <c r="I94" s="57"/>
      <c r="J94" s="4"/>
      <c r="K94" s="4"/>
      <c r="L94" s="3"/>
      <c r="M94" s="3"/>
    </row>
    <row r="95" spans="1:109" ht="12.75" customHeight="1" x14ac:dyDescent="0.2">
      <c r="C95" s="97">
        <v>3221</v>
      </c>
      <c r="D95" s="98" t="s">
        <v>176</v>
      </c>
      <c r="E95" s="98"/>
      <c r="F95" s="98"/>
      <c r="G95" s="98"/>
      <c r="H95" s="98">
        <v>3447.79</v>
      </c>
      <c r="I95" s="100"/>
      <c r="J95" s="4"/>
      <c r="K95" s="4"/>
      <c r="L95" s="3"/>
      <c r="M95" s="3"/>
    </row>
    <row r="96" spans="1:109" ht="12.75" customHeight="1" x14ac:dyDescent="0.2">
      <c r="C96" s="97">
        <v>3222</v>
      </c>
      <c r="D96" s="98" t="s">
        <v>344</v>
      </c>
      <c r="E96" s="98"/>
      <c r="F96" s="98"/>
      <c r="G96" s="98"/>
      <c r="H96" s="98">
        <v>68.739999999999995</v>
      </c>
      <c r="I96" s="100"/>
      <c r="J96" s="4"/>
      <c r="K96" s="4"/>
      <c r="L96" s="3"/>
      <c r="M96" s="3"/>
    </row>
    <row r="97" spans="2:13" ht="12.75" hidden="1" customHeight="1" x14ac:dyDescent="0.2">
      <c r="B97" s="1">
        <v>44</v>
      </c>
      <c r="C97" s="58">
        <v>322</v>
      </c>
      <c r="D97" s="57" t="s">
        <v>177</v>
      </c>
      <c r="E97" s="57">
        <v>30000</v>
      </c>
      <c r="F97" s="57">
        <v>30000</v>
      </c>
      <c r="G97" s="57">
        <v>30000</v>
      </c>
      <c r="H97" s="57"/>
      <c r="I97" s="57"/>
      <c r="J97" s="4"/>
      <c r="K97" s="4"/>
      <c r="L97" s="3"/>
      <c r="M97" s="3"/>
    </row>
    <row r="98" spans="2:13" s="37" customFormat="1" ht="12.75" customHeight="1" x14ac:dyDescent="0.2">
      <c r="C98" s="97">
        <v>3223</v>
      </c>
      <c r="D98" s="98" t="s">
        <v>177</v>
      </c>
      <c r="E98" s="98"/>
      <c r="F98" s="98"/>
      <c r="G98" s="98"/>
      <c r="H98" s="98">
        <v>5579.91</v>
      </c>
      <c r="I98" s="98"/>
      <c r="J98" s="108"/>
      <c r="K98" s="108"/>
      <c r="L98" s="95"/>
      <c r="M98" s="95"/>
    </row>
    <row r="99" spans="2:13" ht="12.75" hidden="1" customHeight="1" x14ac:dyDescent="0.2">
      <c r="B99" s="1">
        <v>45</v>
      </c>
      <c r="C99" s="58">
        <v>322</v>
      </c>
      <c r="D99" s="57" t="s">
        <v>178</v>
      </c>
      <c r="E99" s="57">
        <v>5000</v>
      </c>
      <c r="F99" s="57">
        <v>5000</v>
      </c>
      <c r="G99" s="57">
        <v>5000</v>
      </c>
      <c r="H99" s="57"/>
      <c r="I99" s="57"/>
      <c r="J99" s="4"/>
      <c r="K99" s="4"/>
      <c r="L99" s="3"/>
      <c r="M99" s="3"/>
    </row>
    <row r="100" spans="2:13" ht="12.75" customHeight="1" x14ac:dyDescent="0.2">
      <c r="C100" s="97">
        <v>3224</v>
      </c>
      <c r="D100" s="98" t="s">
        <v>178</v>
      </c>
      <c r="E100" s="98"/>
      <c r="F100" s="98"/>
      <c r="G100" s="98"/>
      <c r="H100" s="98">
        <v>1085.21</v>
      </c>
      <c r="I100" s="98"/>
      <c r="J100" s="4"/>
      <c r="K100" s="4"/>
      <c r="L100" s="3"/>
      <c r="M100" s="3"/>
    </row>
    <row r="101" spans="2:13" ht="12.75" hidden="1" customHeight="1" x14ac:dyDescent="0.2">
      <c r="B101" s="1">
        <v>46</v>
      </c>
      <c r="C101" s="58">
        <v>322</v>
      </c>
      <c r="D101" s="57" t="s">
        <v>179</v>
      </c>
      <c r="E101" s="57">
        <v>3000</v>
      </c>
      <c r="F101" s="57">
        <v>3000</v>
      </c>
      <c r="G101" s="57">
        <v>3000</v>
      </c>
      <c r="H101" s="57"/>
      <c r="I101" s="57"/>
      <c r="J101" s="4"/>
      <c r="K101" s="4"/>
      <c r="L101" s="3"/>
      <c r="M101" s="3"/>
    </row>
    <row r="102" spans="2:13" ht="12.75" customHeight="1" x14ac:dyDescent="0.2">
      <c r="C102" s="97">
        <v>3225</v>
      </c>
      <c r="D102" s="98" t="s">
        <v>345</v>
      </c>
      <c r="E102" s="98"/>
      <c r="F102" s="98"/>
      <c r="G102" s="98"/>
      <c r="H102" s="98">
        <v>1033.75</v>
      </c>
      <c r="I102" s="98"/>
      <c r="J102" s="4"/>
      <c r="K102" s="4"/>
      <c r="L102" s="3"/>
      <c r="M102" s="3"/>
    </row>
    <row r="103" spans="2:13" ht="12.75" hidden="1" customHeight="1" x14ac:dyDescent="0.2">
      <c r="B103" s="1">
        <v>47</v>
      </c>
      <c r="C103" s="58">
        <v>322</v>
      </c>
      <c r="D103" s="57" t="s">
        <v>180</v>
      </c>
      <c r="E103" s="57">
        <v>14000</v>
      </c>
      <c r="F103" s="57">
        <v>14000</v>
      </c>
      <c r="G103" s="57">
        <v>14000</v>
      </c>
      <c r="H103" s="57"/>
      <c r="I103" s="57"/>
      <c r="J103" s="4"/>
      <c r="K103" s="4"/>
      <c r="L103" s="3"/>
      <c r="M103" s="3"/>
    </row>
    <row r="104" spans="2:13" ht="12.75" hidden="1" customHeight="1" x14ac:dyDescent="0.2">
      <c r="B104" s="1">
        <v>48</v>
      </c>
      <c r="C104" s="58">
        <v>322</v>
      </c>
      <c r="D104" s="57" t="s">
        <v>181</v>
      </c>
      <c r="E104" s="57">
        <v>400</v>
      </c>
      <c r="F104" s="57">
        <v>400</v>
      </c>
      <c r="G104" s="57">
        <v>400</v>
      </c>
      <c r="H104" s="57"/>
      <c r="I104" s="57"/>
      <c r="J104" s="4"/>
      <c r="K104" s="4"/>
      <c r="L104" s="3"/>
      <c r="M104" s="3"/>
    </row>
    <row r="105" spans="2:13" ht="12.75" hidden="1" customHeight="1" x14ac:dyDescent="0.2">
      <c r="B105" s="1">
        <v>49</v>
      </c>
      <c r="C105" s="58">
        <v>323</v>
      </c>
      <c r="D105" s="57" t="s">
        <v>182</v>
      </c>
      <c r="E105" s="57">
        <v>9000</v>
      </c>
      <c r="F105" s="57">
        <v>9000</v>
      </c>
      <c r="G105" s="57">
        <v>9000</v>
      </c>
      <c r="H105" s="57"/>
      <c r="I105" s="57"/>
      <c r="J105" s="4"/>
      <c r="K105" s="4"/>
      <c r="L105" s="3"/>
      <c r="M105" s="3"/>
    </row>
    <row r="106" spans="2:13" ht="12.75" customHeight="1" x14ac:dyDescent="0.2">
      <c r="C106" s="97">
        <v>3231</v>
      </c>
      <c r="D106" s="98" t="s">
        <v>182</v>
      </c>
      <c r="E106" s="98"/>
      <c r="F106" s="98"/>
      <c r="G106" s="98"/>
      <c r="H106" s="98">
        <v>3862.61</v>
      </c>
      <c r="I106" s="98"/>
      <c r="J106" s="4"/>
      <c r="K106" s="4"/>
      <c r="L106" s="3"/>
      <c r="M106" s="3"/>
    </row>
    <row r="107" spans="2:13" ht="12.75" hidden="1" customHeight="1" x14ac:dyDescent="0.2">
      <c r="B107" s="1">
        <v>50</v>
      </c>
      <c r="C107" s="58">
        <v>323</v>
      </c>
      <c r="D107" s="57" t="s">
        <v>183</v>
      </c>
      <c r="E107" s="57">
        <v>3500</v>
      </c>
      <c r="F107" s="57">
        <v>3500</v>
      </c>
      <c r="G107" s="57">
        <v>3500</v>
      </c>
      <c r="H107" s="57"/>
      <c r="I107" s="57"/>
      <c r="J107" s="4"/>
      <c r="K107" s="4"/>
      <c r="L107" s="3"/>
      <c r="M107" s="3"/>
    </row>
    <row r="108" spans="2:13" ht="12.75" customHeight="1" x14ac:dyDescent="0.2">
      <c r="C108" s="97">
        <v>3232</v>
      </c>
      <c r="D108" s="98" t="s">
        <v>183</v>
      </c>
      <c r="E108" s="98"/>
      <c r="F108" s="98"/>
      <c r="G108" s="98"/>
      <c r="H108" s="98">
        <v>8053.24</v>
      </c>
      <c r="I108" s="98"/>
      <c r="J108" s="4"/>
      <c r="K108" s="4"/>
      <c r="L108" s="3"/>
      <c r="M108" s="3"/>
    </row>
    <row r="109" spans="2:13" ht="12.75" hidden="1" customHeight="1" x14ac:dyDescent="0.2">
      <c r="B109" s="1">
        <v>51</v>
      </c>
      <c r="C109" s="58">
        <v>323</v>
      </c>
      <c r="D109" s="57" t="s">
        <v>184</v>
      </c>
      <c r="E109" s="57">
        <v>13000</v>
      </c>
      <c r="F109" s="57">
        <v>13000</v>
      </c>
      <c r="G109" s="57">
        <v>13000</v>
      </c>
      <c r="H109" s="57"/>
      <c r="I109" s="57"/>
      <c r="J109" s="4"/>
      <c r="K109" s="4"/>
      <c r="L109" s="3"/>
      <c r="M109" s="3"/>
    </row>
    <row r="110" spans="2:13" ht="12.75" customHeight="1" x14ac:dyDescent="0.2">
      <c r="C110" s="97">
        <v>3233</v>
      </c>
      <c r="D110" s="98" t="s">
        <v>346</v>
      </c>
      <c r="E110" s="98"/>
      <c r="F110" s="98"/>
      <c r="G110" s="98"/>
      <c r="H110" s="98">
        <v>10493.72</v>
      </c>
      <c r="I110" s="98"/>
      <c r="J110" s="4"/>
      <c r="K110" s="4"/>
      <c r="L110" s="3"/>
      <c r="M110" s="3"/>
    </row>
    <row r="111" spans="2:13" ht="12.75" hidden="1" customHeight="1" x14ac:dyDescent="0.2">
      <c r="B111" s="1">
        <v>52</v>
      </c>
      <c r="C111" s="58">
        <v>323</v>
      </c>
      <c r="D111" s="57" t="s">
        <v>185</v>
      </c>
      <c r="E111" s="57">
        <v>1000</v>
      </c>
      <c r="F111" s="57">
        <v>1000</v>
      </c>
      <c r="G111" s="57">
        <v>1000</v>
      </c>
      <c r="H111" s="57"/>
      <c r="I111" s="57"/>
      <c r="J111" s="4"/>
      <c r="K111" s="4"/>
      <c r="L111" s="3"/>
      <c r="M111" s="3"/>
    </row>
    <row r="112" spans="2:13" ht="12.75" customHeight="1" x14ac:dyDescent="0.2">
      <c r="C112" s="97">
        <v>3234</v>
      </c>
      <c r="D112" s="98" t="s">
        <v>347</v>
      </c>
      <c r="E112" s="98"/>
      <c r="F112" s="98"/>
      <c r="G112" s="98"/>
      <c r="H112" s="98">
        <v>1805.66</v>
      </c>
      <c r="I112" s="98"/>
      <c r="J112" s="4"/>
      <c r="K112" s="4"/>
      <c r="L112" s="3"/>
      <c r="M112" s="3"/>
    </row>
    <row r="113" spans="1:13" ht="12.75" hidden="1" customHeight="1" x14ac:dyDescent="0.2">
      <c r="B113" s="1">
        <v>53</v>
      </c>
      <c r="C113" s="58">
        <v>323</v>
      </c>
      <c r="D113" s="57" t="s">
        <v>186</v>
      </c>
      <c r="E113" s="57">
        <v>3000</v>
      </c>
      <c r="F113" s="57">
        <v>3000</v>
      </c>
      <c r="G113" s="57">
        <v>3000</v>
      </c>
      <c r="H113" s="57"/>
      <c r="I113" s="57"/>
      <c r="J113" s="4"/>
      <c r="K113" s="4"/>
      <c r="L113" s="3"/>
      <c r="M113" s="3"/>
    </row>
    <row r="114" spans="1:13" ht="12.75" customHeight="1" x14ac:dyDescent="0.2">
      <c r="C114" s="97">
        <v>3237</v>
      </c>
      <c r="D114" s="98" t="s">
        <v>348</v>
      </c>
      <c r="E114" s="98"/>
      <c r="F114" s="98"/>
      <c r="G114" s="98"/>
      <c r="H114" s="98">
        <v>2271.91</v>
      </c>
      <c r="I114" s="98"/>
      <c r="J114" s="4"/>
      <c r="K114" s="4"/>
      <c r="L114" s="3"/>
      <c r="M114" s="3"/>
    </row>
    <row r="115" spans="1:13" ht="12.75" hidden="1" customHeight="1" x14ac:dyDescent="0.2">
      <c r="B115" s="1">
        <v>54</v>
      </c>
      <c r="C115" s="58">
        <v>323</v>
      </c>
      <c r="D115" s="57" t="s">
        <v>187</v>
      </c>
      <c r="E115" s="57">
        <v>15000</v>
      </c>
      <c r="F115" s="57">
        <v>15000</v>
      </c>
      <c r="G115" s="57">
        <v>15000</v>
      </c>
      <c r="H115" s="57"/>
      <c r="I115" s="57"/>
      <c r="J115" s="4"/>
      <c r="K115" s="4"/>
      <c r="L115" s="3"/>
      <c r="M115" s="3"/>
    </row>
    <row r="116" spans="1:13" ht="12.75" customHeight="1" x14ac:dyDescent="0.2">
      <c r="C116" s="97">
        <v>3237</v>
      </c>
      <c r="D116" s="98" t="s">
        <v>187</v>
      </c>
      <c r="E116" s="98"/>
      <c r="F116" s="98"/>
      <c r="G116" s="98"/>
      <c r="H116" s="98">
        <v>4075</v>
      </c>
      <c r="I116" s="98"/>
      <c r="J116" s="4"/>
      <c r="K116" s="4"/>
      <c r="L116" s="3"/>
      <c r="M116" s="3"/>
    </row>
    <row r="117" spans="1:13" ht="12.75" hidden="1" customHeight="1" x14ac:dyDescent="0.2">
      <c r="B117" s="1">
        <v>55</v>
      </c>
      <c r="C117" s="58">
        <v>323</v>
      </c>
      <c r="D117" s="57" t="s">
        <v>188</v>
      </c>
      <c r="E117" s="57">
        <v>2000</v>
      </c>
      <c r="F117" s="57">
        <v>2000</v>
      </c>
      <c r="G117" s="57">
        <v>2000</v>
      </c>
      <c r="H117" s="57"/>
      <c r="I117" s="57"/>
      <c r="J117" s="4"/>
      <c r="K117" s="4"/>
      <c r="L117" s="3"/>
      <c r="M117" s="3"/>
    </row>
    <row r="118" spans="1:13" ht="12.75" customHeight="1" x14ac:dyDescent="0.2">
      <c r="C118" s="97">
        <v>3237</v>
      </c>
      <c r="D118" s="98" t="s">
        <v>188</v>
      </c>
      <c r="E118" s="98"/>
      <c r="F118" s="98"/>
      <c r="G118" s="98"/>
      <c r="H118" s="98">
        <v>760.79</v>
      </c>
      <c r="I118" s="98"/>
      <c r="J118" s="4"/>
      <c r="K118" s="4"/>
      <c r="L118" s="3"/>
      <c r="M118" s="3"/>
    </row>
    <row r="119" spans="1:13" ht="12.75" hidden="1" customHeight="1" x14ac:dyDescent="0.2">
      <c r="B119" s="1">
        <v>56</v>
      </c>
      <c r="C119" s="58">
        <v>323</v>
      </c>
      <c r="D119" s="57" t="s">
        <v>189</v>
      </c>
      <c r="E119" s="57">
        <v>1000</v>
      </c>
      <c r="F119" s="57">
        <v>1000</v>
      </c>
      <c r="G119" s="57">
        <v>1000</v>
      </c>
      <c r="H119" s="57"/>
      <c r="I119" s="57"/>
      <c r="J119" s="4"/>
      <c r="K119" s="4"/>
      <c r="L119" s="3"/>
      <c r="M119" s="3"/>
    </row>
    <row r="120" spans="1:13" ht="12.75" customHeight="1" x14ac:dyDescent="0.2">
      <c r="C120" s="97">
        <v>3237</v>
      </c>
      <c r="D120" s="98" t="s">
        <v>349</v>
      </c>
      <c r="E120" s="98"/>
      <c r="F120" s="98"/>
      <c r="G120" s="98"/>
      <c r="H120" s="98">
        <v>8350</v>
      </c>
      <c r="I120" s="98"/>
      <c r="J120" s="4"/>
      <c r="K120" s="4"/>
      <c r="L120" s="3"/>
      <c r="M120" s="3"/>
    </row>
    <row r="121" spans="1:13" ht="12.75" hidden="1" customHeight="1" x14ac:dyDescent="0.2">
      <c r="B121" s="1">
        <v>57</v>
      </c>
      <c r="C121" s="58">
        <v>323</v>
      </c>
      <c r="D121" s="57" t="s">
        <v>190</v>
      </c>
      <c r="E121" s="57">
        <v>5000</v>
      </c>
      <c r="F121" s="57">
        <v>5000</v>
      </c>
      <c r="G121" s="57">
        <v>5000</v>
      </c>
      <c r="H121" s="57"/>
      <c r="I121" s="57"/>
      <c r="J121" s="4"/>
      <c r="K121" s="4"/>
      <c r="L121" s="3"/>
      <c r="M121" s="3"/>
    </row>
    <row r="122" spans="1:13" ht="12.75" customHeight="1" x14ac:dyDescent="0.2">
      <c r="C122" s="97">
        <v>3238</v>
      </c>
      <c r="D122" s="98" t="s">
        <v>190</v>
      </c>
      <c r="E122" s="98"/>
      <c r="F122" s="98"/>
      <c r="G122" s="98"/>
      <c r="H122" s="98">
        <v>3097.06</v>
      </c>
      <c r="I122" s="98"/>
      <c r="J122" s="4"/>
      <c r="K122" s="4"/>
      <c r="L122" s="3"/>
      <c r="M122" s="3"/>
    </row>
    <row r="123" spans="1:13" ht="12.75" hidden="1" customHeight="1" x14ac:dyDescent="0.2">
      <c r="B123" s="1">
        <v>58</v>
      </c>
      <c r="C123" s="58">
        <v>323</v>
      </c>
      <c r="D123" s="57" t="s">
        <v>191</v>
      </c>
      <c r="E123" s="57">
        <v>3500</v>
      </c>
      <c r="F123" s="57">
        <v>3500</v>
      </c>
      <c r="G123" s="57">
        <v>3500</v>
      </c>
      <c r="H123" s="57"/>
      <c r="I123" s="57"/>
      <c r="J123" s="4"/>
      <c r="K123" s="4"/>
      <c r="L123" s="3"/>
      <c r="M123" s="3"/>
    </row>
    <row r="124" spans="1:13" ht="12.75" customHeight="1" x14ac:dyDescent="0.2">
      <c r="C124" s="97">
        <v>3232</v>
      </c>
      <c r="D124" s="98" t="s">
        <v>350</v>
      </c>
      <c r="E124" s="98"/>
      <c r="F124" s="98"/>
      <c r="G124" s="98"/>
      <c r="H124" s="98">
        <v>4464.92</v>
      </c>
      <c r="I124" s="98"/>
      <c r="J124" s="4"/>
      <c r="K124" s="4"/>
      <c r="L124" s="3"/>
      <c r="M124" s="3"/>
    </row>
    <row r="125" spans="1:13" ht="12.75" hidden="1" customHeight="1" x14ac:dyDescent="0.2">
      <c r="B125" s="1">
        <v>59</v>
      </c>
      <c r="C125" s="58">
        <v>323</v>
      </c>
      <c r="D125" s="57" t="s">
        <v>192</v>
      </c>
      <c r="E125" s="57">
        <v>200</v>
      </c>
      <c r="F125" s="57">
        <v>200</v>
      </c>
      <c r="G125" s="57">
        <v>200</v>
      </c>
      <c r="H125" s="57"/>
      <c r="I125" s="57"/>
      <c r="J125" s="4"/>
      <c r="K125" s="4"/>
      <c r="L125" s="3"/>
      <c r="M125" s="3"/>
    </row>
    <row r="126" spans="1:13" ht="12.75" customHeight="1" x14ac:dyDescent="0.2">
      <c r="A126" s="109"/>
      <c r="B126" s="109"/>
      <c r="C126" s="97">
        <v>3236</v>
      </c>
      <c r="D126" s="98" t="s">
        <v>351</v>
      </c>
      <c r="E126" s="98"/>
      <c r="F126" s="98"/>
      <c r="G126" s="98"/>
      <c r="H126" s="98">
        <v>45</v>
      </c>
      <c r="I126" s="98"/>
      <c r="J126" s="4"/>
      <c r="K126" s="4"/>
      <c r="L126" s="3"/>
      <c r="M126" s="3"/>
    </row>
    <row r="127" spans="1:13" ht="12.75" hidden="1" customHeight="1" x14ac:dyDescent="0.2">
      <c r="B127" s="1">
        <v>60</v>
      </c>
      <c r="C127" s="58">
        <v>323</v>
      </c>
      <c r="D127" s="57" t="s">
        <v>193</v>
      </c>
      <c r="E127" s="57">
        <v>1500</v>
      </c>
      <c r="F127" s="57">
        <v>1500</v>
      </c>
      <c r="G127" s="57">
        <v>1500</v>
      </c>
      <c r="H127" s="57"/>
      <c r="I127" s="57"/>
      <c r="J127" s="4"/>
      <c r="K127" s="4"/>
      <c r="L127" s="3"/>
      <c r="M127" s="3"/>
    </row>
    <row r="128" spans="1:13" ht="12.75" hidden="1" customHeight="1" x14ac:dyDescent="0.2">
      <c r="B128" s="1">
        <v>61</v>
      </c>
      <c r="C128" s="58">
        <v>323</v>
      </c>
      <c r="D128" s="57" t="s">
        <v>194</v>
      </c>
      <c r="E128" s="57">
        <v>2000</v>
      </c>
      <c r="F128" s="95">
        <v>2000</v>
      </c>
      <c r="G128" s="95">
        <v>2000</v>
      </c>
      <c r="H128" s="95"/>
      <c r="I128" s="95"/>
      <c r="J128" s="4"/>
      <c r="K128" s="4"/>
      <c r="L128" s="3"/>
      <c r="M128" s="3"/>
    </row>
    <row r="129" spans="2:13" ht="12.75" customHeight="1" x14ac:dyDescent="0.2">
      <c r="C129" s="97">
        <v>3239</v>
      </c>
      <c r="D129" s="98" t="s">
        <v>352</v>
      </c>
      <c r="E129" s="98"/>
      <c r="F129" s="98"/>
      <c r="G129" s="98"/>
      <c r="H129" s="98">
        <v>171.78</v>
      </c>
      <c r="I129" s="98"/>
      <c r="J129" s="4"/>
      <c r="K129" s="4"/>
      <c r="L129" s="3"/>
      <c r="M129" s="3"/>
    </row>
    <row r="130" spans="2:13" ht="12.75" hidden="1" customHeight="1" x14ac:dyDescent="0.2">
      <c r="B130" s="1">
        <v>62</v>
      </c>
      <c r="C130" s="58">
        <v>323</v>
      </c>
      <c r="D130" s="57" t="s">
        <v>195</v>
      </c>
      <c r="E130" s="57">
        <v>4000</v>
      </c>
      <c r="F130" s="57">
        <v>4000</v>
      </c>
      <c r="G130" s="57">
        <v>4000</v>
      </c>
      <c r="H130" s="57"/>
      <c r="I130" s="57"/>
      <c r="J130" s="4"/>
      <c r="K130" s="4"/>
      <c r="L130" s="3"/>
      <c r="M130" s="3"/>
    </row>
    <row r="131" spans="2:13" ht="12.75" customHeight="1" x14ac:dyDescent="0.2">
      <c r="C131" s="97">
        <v>3292</v>
      </c>
      <c r="D131" s="98" t="s">
        <v>195</v>
      </c>
      <c r="E131" s="98"/>
      <c r="F131" s="98"/>
      <c r="G131" s="98"/>
      <c r="H131" s="98">
        <v>1403.25</v>
      </c>
      <c r="I131" s="98"/>
      <c r="J131" s="4"/>
      <c r="K131" s="4"/>
      <c r="L131" s="3"/>
      <c r="M131" s="3"/>
    </row>
    <row r="132" spans="2:13" ht="12.75" hidden="1" customHeight="1" x14ac:dyDescent="0.2">
      <c r="B132" s="1">
        <v>63</v>
      </c>
      <c r="C132" s="58">
        <v>329</v>
      </c>
      <c r="D132" s="57" t="s">
        <v>196</v>
      </c>
      <c r="E132" s="57">
        <v>6000</v>
      </c>
      <c r="F132" s="57">
        <v>6000</v>
      </c>
      <c r="G132" s="57">
        <v>6000</v>
      </c>
      <c r="H132" s="57"/>
      <c r="I132" s="57"/>
      <c r="J132" s="4"/>
      <c r="K132" s="4"/>
      <c r="L132" s="3"/>
      <c r="M132" s="3"/>
    </row>
    <row r="133" spans="2:13" ht="12.75" customHeight="1" x14ac:dyDescent="0.2">
      <c r="C133" s="97">
        <v>3293</v>
      </c>
      <c r="D133" s="98" t="s">
        <v>196</v>
      </c>
      <c r="E133" s="98"/>
      <c r="F133" s="98"/>
      <c r="G133" s="98"/>
      <c r="H133" s="98">
        <v>861.86</v>
      </c>
      <c r="I133" s="98"/>
      <c r="J133" s="4"/>
      <c r="K133" s="4"/>
      <c r="L133" s="3"/>
      <c r="M133" s="3"/>
    </row>
    <row r="134" spans="2:13" ht="12.75" hidden="1" customHeight="1" x14ac:dyDescent="0.2">
      <c r="B134" s="1">
        <v>64</v>
      </c>
      <c r="C134" s="58">
        <v>329</v>
      </c>
      <c r="D134" s="57" t="s">
        <v>197</v>
      </c>
      <c r="E134" s="57">
        <v>1000</v>
      </c>
      <c r="F134" s="57">
        <v>1000</v>
      </c>
      <c r="G134" s="57">
        <v>1000</v>
      </c>
      <c r="H134" s="57"/>
      <c r="I134" s="57"/>
      <c r="J134" s="4"/>
      <c r="K134" s="4"/>
      <c r="L134" s="3"/>
      <c r="M134" s="3"/>
    </row>
    <row r="135" spans="2:13" ht="12.75" customHeight="1" x14ac:dyDescent="0.2">
      <c r="C135" s="97">
        <v>3294</v>
      </c>
      <c r="D135" s="98" t="s">
        <v>197</v>
      </c>
      <c r="E135" s="98"/>
      <c r="F135" s="98"/>
      <c r="G135" s="98"/>
      <c r="H135" s="98">
        <v>95.77</v>
      </c>
      <c r="I135" s="98"/>
      <c r="J135" s="4"/>
      <c r="K135" s="4"/>
      <c r="L135" s="3"/>
      <c r="M135" s="3"/>
    </row>
    <row r="136" spans="2:13" ht="12.75" hidden="1" customHeight="1" x14ac:dyDescent="0.2">
      <c r="B136" s="1">
        <v>65</v>
      </c>
      <c r="C136" s="58">
        <v>329</v>
      </c>
      <c r="D136" s="57" t="s">
        <v>198</v>
      </c>
      <c r="E136" s="57">
        <v>2000</v>
      </c>
      <c r="F136" s="57">
        <v>2000</v>
      </c>
      <c r="G136" s="57">
        <v>2000</v>
      </c>
      <c r="H136" s="57"/>
      <c r="I136" s="57"/>
      <c r="J136" s="4"/>
      <c r="K136" s="4"/>
      <c r="L136" s="3"/>
      <c r="M136" s="3"/>
    </row>
    <row r="137" spans="2:13" ht="12.75" customHeight="1" x14ac:dyDescent="0.2">
      <c r="C137" s="97">
        <v>3299</v>
      </c>
      <c r="D137" s="98" t="s">
        <v>198</v>
      </c>
      <c r="E137" s="98"/>
      <c r="F137" s="98"/>
      <c r="G137" s="98"/>
      <c r="H137" s="98">
        <v>915</v>
      </c>
      <c r="I137" s="98"/>
      <c r="J137" s="4"/>
      <c r="K137" s="4"/>
      <c r="L137" s="3"/>
      <c r="M137" s="3"/>
    </row>
    <row r="138" spans="2:13" ht="12.75" hidden="1" customHeight="1" x14ac:dyDescent="0.2">
      <c r="B138" s="1">
        <v>66</v>
      </c>
      <c r="C138" s="58">
        <v>329</v>
      </c>
      <c r="D138" s="57" t="s">
        <v>199</v>
      </c>
      <c r="E138" s="57">
        <v>1500</v>
      </c>
      <c r="F138" s="57">
        <v>1500</v>
      </c>
      <c r="G138" s="57">
        <v>1500</v>
      </c>
      <c r="H138" s="57"/>
      <c r="I138" s="57"/>
      <c r="J138" s="4"/>
      <c r="K138" s="4"/>
      <c r="L138" s="3"/>
      <c r="M138" s="3"/>
    </row>
    <row r="139" spans="2:13" ht="12.75" hidden="1" customHeight="1" x14ac:dyDescent="0.2">
      <c r="B139" s="1">
        <v>67</v>
      </c>
      <c r="C139" s="58">
        <v>329</v>
      </c>
      <c r="D139" s="57" t="s">
        <v>200</v>
      </c>
      <c r="E139" s="57">
        <v>6000</v>
      </c>
      <c r="F139" s="57">
        <v>6000</v>
      </c>
      <c r="G139" s="57">
        <v>6000</v>
      </c>
      <c r="H139" s="57"/>
      <c r="I139" s="57"/>
      <c r="J139" s="4"/>
      <c r="K139" s="4"/>
      <c r="L139" s="3"/>
      <c r="M139" s="3"/>
    </row>
    <row r="140" spans="2:13" ht="12.75" customHeight="1" x14ac:dyDescent="0.2">
      <c r="C140" s="97">
        <v>3299</v>
      </c>
      <c r="D140" s="98" t="s">
        <v>353</v>
      </c>
      <c r="E140" s="98"/>
      <c r="F140" s="98"/>
      <c r="G140" s="98"/>
      <c r="H140" s="98">
        <v>19400.82</v>
      </c>
      <c r="I140" s="98"/>
      <c r="J140" s="4"/>
      <c r="K140" s="4"/>
      <c r="L140" s="3"/>
      <c r="M140" s="3"/>
    </row>
    <row r="141" spans="2:13" ht="12.75" customHeight="1" x14ac:dyDescent="0.2">
      <c r="C141" s="97">
        <v>3299</v>
      </c>
      <c r="D141" s="98" t="s">
        <v>354</v>
      </c>
      <c r="E141" s="98"/>
      <c r="F141" s="98"/>
      <c r="G141" s="98"/>
      <c r="H141" s="98">
        <v>12626.82</v>
      </c>
      <c r="I141" s="98"/>
      <c r="J141" s="4"/>
      <c r="K141" s="4"/>
      <c r="L141" s="3"/>
      <c r="M141" s="3"/>
    </row>
    <row r="142" spans="2:13" ht="12.75" hidden="1" customHeight="1" x14ac:dyDescent="0.2">
      <c r="B142" s="1">
        <v>68</v>
      </c>
      <c r="C142" s="58">
        <v>329</v>
      </c>
      <c r="D142" s="57" t="s">
        <v>201</v>
      </c>
      <c r="E142" s="57">
        <v>10000</v>
      </c>
      <c r="F142" s="57">
        <v>10000</v>
      </c>
      <c r="G142" s="57">
        <v>10000</v>
      </c>
      <c r="H142" s="57"/>
      <c r="I142" s="57"/>
      <c r="J142" s="4"/>
      <c r="K142" s="4"/>
      <c r="L142" s="3"/>
      <c r="M142" s="3"/>
    </row>
    <row r="143" spans="2:13" ht="12.75" hidden="1" customHeight="1" x14ac:dyDescent="0.2">
      <c r="B143" s="1">
        <v>69</v>
      </c>
      <c r="C143" s="58">
        <v>329</v>
      </c>
      <c r="D143" s="57" t="s">
        <v>202</v>
      </c>
      <c r="E143" s="57">
        <v>5000</v>
      </c>
      <c r="F143" s="57">
        <v>5000</v>
      </c>
      <c r="G143" s="57">
        <v>5000</v>
      </c>
      <c r="H143" s="57"/>
      <c r="I143" s="57"/>
      <c r="J143" s="4"/>
      <c r="K143" s="4"/>
      <c r="L143" s="3"/>
      <c r="M143" s="3"/>
    </row>
    <row r="144" spans="2:13" ht="12.75" hidden="1" customHeight="1" x14ac:dyDescent="0.2">
      <c r="B144" s="1">
        <v>70</v>
      </c>
      <c r="C144" s="58">
        <v>329</v>
      </c>
      <c r="D144" s="57" t="s">
        <v>203</v>
      </c>
      <c r="E144" s="57">
        <v>10000</v>
      </c>
      <c r="F144" s="57">
        <v>10000</v>
      </c>
      <c r="G144" s="57">
        <v>10000</v>
      </c>
      <c r="H144" s="57"/>
      <c r="I144" s="57"/>
      <c r="J144" s="4"/>
      <c r="K144" s="4"/>
      <c r="L144" s="3"/>
      <c r="M144" s="3"/>
    </row>
    <row r="145" spans="1:13" ht="12.75" hidden="1" customHeight="1" x14ac:dyDescent="0.2">
      <c r="B145" s="1">
        <v>71</v>
      </c>
      <c r="C145" s="58">
        <v>329</v>
      </c>
      <c r="D145" s="57" t="s">
        <v>204</v>
      </c>
      <c r="E145" s="57">
        <v>5000</v>
      </c>
      <c r="F145" s="57">
        <v>5000</v>
      </c>
      <c r="G145" s="57">
        <v>5000</v>
      </c>
      <c r="H145" s="57"/>
      <c r="I145" s="57"/>
      <c r="J145" s="4"/>
      <c r="K145" s="4"/>
      <c r="L145" s="3"/>
      <c r="M145" s="3"/>
    </row>
    <row r="146" spans="1:13" ht="12.75" hidden="1" customHeight="1" x14ac:dyDescent="0.2">
      <c r="B146" s="1">
        <v>72</v>
      </c>
      <c r="C146" s="58">
        <v>329</v>
      </c>
      <c r="D146" s="57" t="s">
        <v>205</v>
      </c>
      <c r="E146" s="57">
        <v>7000</v>
      </c>
      <c r="F146" s="57">
        <v>7000</v>
      </c>
      <c r="G146" s="57">
        <v>7000</v>
      </c>
      <c r="H146" s="57"/>
      <c r="I146" s="57"/>
      <c r="J146" s="4"/>
      <c r="K146" s="4"/>
      <c r="L146" s="3"/>
      <c r="M146" s="3"/>
    </row>
    <row r="147" spans="1:13" ht="12.75" hidden="1" customHeight="1" x14ac:dyDescent="0.2">
      <c r="B147" s="1">
        <v>73</v>
      </c>
      <c r="C147" s="58">
        <v>329</v>
      </c>
      <c r="D147" s="57" t="s">
        <v>206</v>
      </c>
      <c r="E147" s="57">
        <v>1000</v>
      </c>
      <c r="F147" s="57">
        <v>1000</v>
      </c>
      <c r="G147" s="57">
        <v>1000</v>
      </c>
      <c r="H147" s="57"/>
      <c r="I147" s="57"/>
      <c r="J147" s="4"/>
      <c r="K147" s="4"/>
      <c r="L147" s="3"/>
      <c r="M147" s="3"/>
    </row>
    <row r="148" spans="1:13" ht="12.75" hidden="1" customHeight="1" x14ac:dyDescent="0.2">
      <c r="B148" s="1">
        <v>74</v>
      </c>
      <c r="C148" s="58">
        <v>329</v>
      </c>
      <c r="D148" s="57" t="s">
        <v>207</v>
      </c>
      <c r="E148" s="57">
        <v>5000</v>
      </c>
      <c r="F148" s="57">
        <v>5000</v>
      </c>
      <c r="G148" s="57">
        <v>5000</v>
      </c>
      <c r="H148" s="57"/>
      <c r="I148" s="57"/>
      <c r="J148" s="4"/>
      <c r="K148" s="4"/>
      <c r="L148" s="3"/>
      <c r="M148" s="3"/>
    </row>
    <row r="149" spans="1:13" ht="12.75" hidden="1" customHeight="1" x14ac:dyDescent="0.2">
      <c r="B149" s="1">
        <v>75</v>
      </c>
      <c r="C149" s="58">
        <v>329</v>
      </c>
      <c r="D149" s="57" t="s">
        <v>208</v>
      </c>
      <c r="E149" s="57">
        <v>3000</v>
      </c>
      <c r="F149" s="57">
        <v>3000</v>
      </c>
      <c r="G149" s="57">
        <v>3000</v>
      </c>
      <c r="H149" s="57"/>
      <c r="I149" s="57"/>
      <c r="J149" s="4"/>
      <c r="K149" s="4"/>
      <c r="L149" s="3"/>
      <c r="M149" s="3"/>
    </row>
    <row r="150" spans="1:13" ht="12.75" customHeight="1" x14ac:dyDescent="0.2">
      <c r="C150" s="97">
        <v>3295</v>
      </c>
      <c r="D150" s="98" t="s">
        <v>208</v>
      </c>
      <c r="E150" s="98"/>
      <c r="F150" s="98"/>
      <c r="G150" s="98"/>
      <c r="H150" s="98">
        <v>2868.73</v>
      </c>
      <c r="I150" s="98"/>
      <c r="J150" s="4"/>
      <c r="K150" s="4"/>
      <c r="L150" s="3"/>
      <c r="M150" s="3"/>
    </row>
    <row r="151" spans="1:13" ht="12.75" customHeight="1" x14ac:dyDescent="0.2">
      <c r="C151" s="97">
        <v>3296</v>
      </c>
      <c r="D151" s="98" t="s">
        <v>355</v>
      </c>
      <c r="E151" s="98"/>
      <c r="F151" s="98"/>
      <c r="G151" s="98"/>
      <c r="H151" s="98">
        <v>100.22</v>
      </c>
      <c r="I151" s="98"/>
      <c r="J151" s="4"/>
      <c r="K151" s="4"/>
      <c r="L151" s="3"/>
      <c r="M151" s="3"/>
    </row>
    <row r="152" spans="1:13" ht="12.75" customHeight="1" x14ac:dyDescent="0.2">
      <c r="A152" s="1">
        <v>34</v>
      </c>
      <c r="B152" s="1">
        <v>76</v>
      </c>
      <c r="C152" s="55" t="s">
        <v>7</v>
      </c>
      <c r="D152" s="43"/>
      <c r="E152" s="43">
        <f>SUM(E153)</f>
        <v>3000</v>
      </c>
      <c r="F152" s="43">
        <f t="shared" ref="F152:G152" si="23">SUM(F153)</f>
        <v>3000</v>
      </c>
      <c r="G152" s="43">
        <f t="shared" si="23"/>
        <v>3000</v>
      </c>
      <c r="H152" s="43">
        <f>SUM(H154:H156)</f>
        <v>2567.3200000000002</v>
      </c>
      <c r="I152" s="43">
        <f>H152/E152</f>
        <v>0.85577333333333339</v>
      </c>
      <c r="J152" s="4"/>
      <c r="K152" s="4"/>
      <c r="L152" s="3"/>
      <c r="M152" s="3"/>
    </row>
    <row r="153" spans="1:13" ht="12.75" hidden="1" customHeight="1" x14ac:dyDescent="0.2">
      <c r="B153" s="1">
        <v>77</v>
      </c>
      <c r="C153" s="58">
        <v>343</v>
      </c>
      <c r="D153" s="57" t="s">
        <v>209</v>
      </c>
      <c r="E153" s="57">
        <v>3000</v>
      </c>
      <c r="F153" s="57">
        <v>3000</v>
      </c>
      <c r="G153" s="57">
        <v>3000</v>
      </c>
      <c r="H153" s="57"/>
      <c r="I153" s="57"/>
      <c r="J153" s="4"/>
      <c r="K153" s="4"/>
      <c r="L153" s="3"/>
      <c r="M153" s="3"/>
    </row>
    <row r="154" spans="1:13" ht="12.75" customHeight="1" x14ac:dyDescent="0.2">
      <c r="C154" s="97">
        <v>3431</v>
      </c>
      <c r="D154" s="98" t="s">
        <v>356</v>
      </c>
      <c r="E154" s="98"/>
      <c r="F154" s="98"/>
      <c r="G154" s="98"/>
      <c r="H154" s="98">
        <v>2507.52</v>
      </c>
      <c r="I154" s="98"/>
      <c r="J154" s="4"/>
      <c r="K154" s="4"/>
      <c r="L154" s="3"/>
      <c r="M154" s="3"/>
    </row>
    <row r="155" spans="1:13" ht="12.75" customHeight="1" x14ac:dyDescent="0.2">
      <c r="C155" s="97">
        <v>3434</v>
      </c>
      <c r="D155" s="98" t="s">
        <v>357</v>
      </c>
      <c r="E155" s="98"/>
      <c r="F155" s="98"/>
      <c r="G155" s="98"/>
      <c r="H155" s="98">
        <v>44.53</v>
      </c>
      <c r="I155" s="98"/>
      <c r="J155" s="4"/>
      <c r="K155" s="4"/>
      <c r="L155" s="3"/>
      <c r="M155" s="3"/>
    </row>
    <row r="156" spans="1:13" ht="12.75" customHeight="1" x14ac:dyDescent="0.2">
      <c r="C156" s="97">
        <v>3433</v>
      </c>
      <c r="D156" s="98" t="s">
        <v>358</v>
      </c>
      <c r="E156" s="98"/>
      <c r="F156" s="98"/>
      <c r="G156" s="98"/>
      <c r="H156" s="98">
        <v>15.27</v>
      </c>
      <c r="I156" s="98"/>
      <c r="J156" s="4"/>
      <c r="K156" s="4"/>
      <c r="L156" s="3"/>
      <c r="M156" s="3"/>
    </row>
    <row r="157" spans="1:13" ht="12.75" customHeight="1" x14ac:dyDescent="0.2">
      <c r="A157" s="1">
        <v>36</v>
      </c>
      <c r="B157" s="1">
        <v>78</v>
      </c>
      <c r="C157" s="55" t="s">
        <v>210</v>
      </c>
      <c r="D157" s="43"/>
      <c r="E157" s="43">
        <f>SUM(E158)</f>
        <v>200</v>
      </c>
      <c r="F157" s="43">
        <f t="shared" ref="F157:G157" si="24">SUM(F158)</f>
        <v>200</v>
      </c>
      <c r="G157" s="43">
        <f t="shared" si="24"/>
        <v>200</v>
      </c>
      <c r="H157" s="43">
        <v>0</v>
      </c>
      <c r="I157" s="43">
        <f>H157/E157</f>
        <v>0</v>
      </c>
      <c r="J157" s="4"/>
      <c r="K157" s="4"/>
      <c r="L157" s="3"/>
      <c r="M157" s="3"/>
    </row>
    <row r="158" spans="1:13" ht="12.75" hidden="1" customHeight="1" x14ac:dyDescent="0.2">
      <c r="B158" s="1">
        <v>79</v>
      </c>
      <c r="C158" s="58">
        <v>383</v>
      </c>
      <c r="D158" s="57" t="s">
        <v>211</v>
      </c>
      <c r="E158" s="3">
        <v>200</v>
      </c>
      <c r="F158" s="57">
        <v>200</v>
      </c>
      <c r="G158" s="57">
        <v>200</v>
      </c>
      <c r="H158" s="57"/>
      <c r="I158" s="57"/>
      <c r="J158" s="4"/>
      <c r="K158" s="4"/>
      <c r="L158" s="3"/>
      <c r="M158" s="3"/>
    </row>
    <row r="159" spans="1:13" ht="12.75" customHeight="1" x14ac:dyDescent="0.2">
      <c r="B159" s="1">
        <v>80</v>
      </c>
      <c r="C159" s="41" t="s">
        <v>89</v>
      </c>
      <c r="D159" s="26"/>
      <c r="E159" s="26">
        <f>SUM(E160)</f>
        <v>30000</v>
      </c>
      <c r="F159" s="26">
        <f t="shared" ref="F159:G162" si="25">SUM(F160)</f>
        <v>35000</v>
      </c>
      <c r="G159" s="26">
        <f t="shared" si="25"/>
        <v>35000</v>
      </c>
      <c r="H159" s="26">
        <v>0</v>
      </c>
      <c r="I159" s="26">
        <v>0</v>
      </c>
      <c r="J159" s="4"/>
      <c r="K159" s="4"/>
      <c r="L159" s="3"/>
      <c r="M159" s="3"/>
    </row>
    <row r="160" spans="1:13" s="23" customFormat="1" x14ac:dyDescent="0.2">
      <c r="B160" s="1">
        <v>81</v>
      </c>
      <c r="C160" s="54" t="s">
        <v>11</v>
      </c>
      <c r="D160" s="46"/>
      <c r="E160" s="46">
        <f>SUM(E161)</f>
        <v>30000</v>
      </c>
      <c r="F160" s="46">
        <f t="shared" si="25"/>
        <v>35000</v>
      </c>
      <c r="G160" s="46">
        <f t="shared" si="25"/>
        <v>35000</v>
      </c>
      <c r="H160" s="46">
        <v>0</v>
      </c>
      <c r="I160" s="46">
        <v>0</v>
      </c>
      <c r="J160" s="25"/>
      <c r="K160" s="25"/>
      <c r="L160" s="24"/>
      <c r="M160" s="24"/>
    </row>
    <row r="161" spans="1:13" ht="12.75" customHeight="1" x14ac:dyDescent="0.2">
      <c r="A161" s="1">
        <v>3</v>
      </c>
      <c r="B161" s="1">
        <v>82</v>
      </c>
      <c r="C161" s="53" t="s">
        <v>3</v>
      </c>
      <c r="D161" s="5"/>
      <c r="E161" s="5">
        <f>SUM(E162)</f>
        <v>30000</v>
      </c>
      <c r="F161" s="5">
        <f t="shared" si="25"/>
        <v>35000</v>
      </c>
      <c r="G161" s="5">
        <f t="shared" si="25"/>
        <v>35000</v>
      </c>
      <c r="H161" s="5">
        <v>0</v>
      </c>
      <c r="I161" s="5">
        <v>0</v>
      </c>
      <c r="J161" s="4"/>
      <c r="K161" s="4"/>
      <c r="L161" s="3"/>
      <c r="M161" s="3"/>
    </row>
    <row r="162" spans="1:13" ht="12.75" customHeight="1" x14ac:dyDescent="0.2">
      <c r="A162" s="1">
        <v>35</v>
      </c>
      <c r="B162" s="1">
        <v>83</v>
      </c>
      <c r="C162" s="55" t="s">
        <v>88</v>
      </c>
      <c r="D162" s="43"/>
      <c r="E162" s="43">
        <f>SUM(E163)</f>
        <v>30000</v>
      </c>
      <c r="F162" s="43">
        <f t="shared" si="25"/>
        <v>35000</v>
      </c>
      <c r="G162" s="43">
        <f t="shared" si="25"/>
        <v>35000</v>
      </c>
      <c r="H162" s="43">
        <v>0</v>
      </c>
      <c r="I162" s="43">
        <v>0</v>
      </c>
      <c r="J162" s="4"/>
      <c r="K162" s="4"/>
      <c r="L162" s="3"/>
      <c r="M162" s="3"/>
    </row>
    <row r="163" spans="1:13" ht="12.75" hidden="1" customHeight="1" x14ac:dyDescent="0.2">
      <c r="B163" s="1">
        <v>84</v>
      </c>
      <c r="C163" s="58">
        <v>352</v>
      </c>
      <c r="D163" s="57" t="s">
        <v>212</v>
      </c>
      <c r="E163" s="3">
        <v>30000</v>
      </c>
      <c r="F163" s="3">
        <v>35000</v>
      </c>
      <c r="G163" s="3">
        <v>35000</v>
      </c>
      <c r="H163" s="3"/>
      <c r="I163" s="3"/>
      <c r="J163" s="4"/>
      <c r="K163" s="4"/>
      <c r="L163" s="3"/>
      <c r="M163" s="3"/>
    </row>
    <row r="164" spans="1:13" ht="12.75" customHeight="1" x14ac:dyDescent="0.2">
      <c r="B164" s="1">
        <v>85</v>
      </c>
      <c r="C164" s="41" t="s">
        <v>87</v>
      </c>
      <c r="D164" s="26"/>
      <c r="E164" s="26">
        <f>SUM(E165)</f>
        <v>25000</v>
      </c>
      <c r="F164" s="26">
        <f t="shared" ref="F164:G167" si="26">SUM(F165)</f>
        <v>0</v>
      </c>
      <c r="G164" s="26">
        <f t="shared" si="26"/>
        <v>0</v>
      </c>
      <c r="H164" s="26">
        <v>0</v>
      </c>
      <c r="I164" s="26">
        <v>0</v>
      </c>
      <c r="J164" s="4"/>
      <c r="K164" s="4"/>
      <c r="L164" s="3"/>
      <c r="M164" s="3"/>
    </row>
    <row r="165" spans="1:13" s="23" customFormat="1" x14ac:dyDescent="0.2">
      <c r="B165" s="1">
        <v>86</v>
      </c>
      <c r="C165" s="54" t="s">
        <v>11</v>
      </c>
      <c r="D165" s="46"/>
      <c r="E165" s="46">
        <f>SUM(E166)</f>
        <v>25000</v>
      </c>
      <c r="F165" s="46">
        <f t="shared" si="26"/>
        <v>0</v>
      </c>
      <c r="G165" s="46">
        <f t="shared" si="26"/>
        <v>0</v>
      </c>
      <c r="H165" s="46">
        <v>0</v>
      </c>
      <c r="I165" s="46">
        <v>0</v>
      </c>
      <c r="J165" s="25"/>
      <c r="K165" s="25"/>
      <c r="L165" s="24"/>
      <c r="M165" s="24"/>
    </row>
    <row r="166" spans="1:13" ht="12.75" customHeight="1" x14ac:dyDescent="0.2">
      <c r="A166" s="1">
        <v>4</v>
      </c>
      <c r="B166" s="1">
        <v>87</v>
      </c>
      <c r="C166" s="53" t="s">
        <v>86</v>
      </c>
      <c r="D166" s="5"/>
      <c r="E166" s="5">
        <f>SUM(E167)</f>
        <v>25000</v>
      </c>
      <c r="F166" s="5">
        <f t="shared" si="26"/>
        <v>0</v>
      </c>
      <c r="G166" s="5">
        <f t="shared" si="26"/>
        <v>0</v>
      </c>
      <c r="H166" s="5">
        <v>0</v>
      </c>
      <c r="I166" s="5">
        <v>0</v>
      </c>
      <c r="J166" s="4"/>
      <c r="K166" s="4"/>
      <c r="L166" s="3"/>
      <c r="M166" s="3"/>
    </row>
    <row r="167" spans="1:13" ht="12.75" customHeight="1" x14ac:dyDescent="0.2">
      <c r="A167" s="1">
        <v>42</v>
      </c>
      <c r="B167" s="1">
        <v>88</v>
      </c>
      <c r="C167" s="55" t="s">
        <v>85</v>
      </c>
      <c r="D167" s="43"/>
      <c r="E167" s="43">
        <f>SUM(E168)</f>
        <v>25000</v>
      </c>
      <c r="F167" s="43">
        <f t="shared" si="26"/>
        <v>0</v>
      </c>
      <c r="G167" s="43">
        <f t="shared" si="26"/>
        <v>0</v>
      </c>
      <c r="H167" s="43">
        <v>0</v>
      </c>
      <c r="I167" s="43">
        <v>0</v>
      </c>
      <c r="J167" s="4"/>
      <c r="K167" s="4"/>
      <c r="L167" s="3"/>
      <c r="M167" s="3"/>
    </row>
    <row r="168" spans="1:13" ht="12.75" hidden="1" customHeight="1" x14ac:dyDescent="0.2">
      <c r="B168" s="1">
        <v>89</v>
      </c>
      <c r="C168" s="58">
        <v>423</v>
      </c>
      <c r="D168" s="57" t="s">
        <v>213</v>
      </c>
      <c r="E168" s="3">
        <v>25000</v>
      </c>
      <c r="F168" s="3">
        <v>0</v>
      </c>
      <c r="G168" s="3">
        <v>0</v>
      </c>
      <c r="H168" s="3"/>
      <c r="I168" s="3"/>
      <c r="J168" s="4"/>
      <c r="K168" s="4"/>
      <c r="L168" s="3"/>
      <c r="M168" s="3"/>
    </row>
    <row r="169" spans="1:13" ht="12.75" customHeight="1" x14ac:dyDescent="0.2">
      <c r="B169" s="1">
        <v>90</v>
      </c>
      <c r="C169" s="16" t="s">
        <v>84</v>
      </c>
      <c r="D169" s="16"/>
      <c r="E169" s="15">
        <f>SUM(E170+E178+E188+E193)</f>
        <v>350426.74</v>
      </c>
      <c r="F169" s="15">
        <f t="shared" ref="F169:G169" si="27">SUM(F170+F178+F188+F193)</f>
        <v>239000</v>
      </c>
      <c r="G169" s="15">
        <f t="shared" si="27"/>
        <v>229000</v>
      </c>
      <c r="H169" s="15">
        <f>SUM(H170+H178+H188+H193)</f>
        <v>70491.89</v>
      </c>
      <c r="I169" s="15">
        <f>H169/E169*100</f>
        <v>20.116013406967745</v>
      </c>
      <c r="J169" s="4">
        <v>3</v>
      </c>
      <c r="K169" s="12" t="s">
        <v>16</v>
      </c>
      <c r="L169" s="14" t="s">
        <v>15</v>
      </c>
      <c r="M169" s="13">
        <v>0</v>
      </c>
    </row>
    <row r="170" spans="1:13" ht="12.75" customHeight="1" x14ac:dyDescent="0.2">
      <c r="B170" s="1">
        <v>91</v>
      </c>
      <c r="C170" s="14" t="s">
        <v>83</v>
      </c>
      <c r="D170" s="14"/>
      <c r="E170" s="13">
        <f>SUM(E171)</f>
        <v>78000</v>
      </c>
      <c r="F170" s="13">
        <f t="shared" ref="F170:G172" si="28">SUM(F171)</f>
        <v>83000</v>
      </c>
      <c r="G170" s="13">
        <f t="shared" si="28"/>
        <v>83000</v>
      </c>
      <c r="H170" s="13">
        <f>H171</f>
        <v>30607.89</v>
      </c>
      <c r="I170" s="13">
        <f>H170/E170*100</f>
        <v>39.240884615384616</v>
      </c>
      <c r="J170" s="4">
        <v>4</v>
      </c>
      <c r="K170" s="12" t="s">
        <v>13</v>
      </c>
      <c r="L170" s="11" t="s">
        <v>12</v>
      </c>
      <c r="M170" s="10">
        <v>0</v>
      </c>
    </row>
    <row r="171" spans="1:13" ht="12.75" customHeight="1" x14ac:dyDescent="0.2">
      <c r="B171" s="1">
        <v>92</v>
      </c>
      <c r="C171" s="44" t="s">
        <v>69</v>
      </c>
      <c r="D171" s="44"/>
      <c r="E171" s="45">
        <f>SUM(E172)</f>
        <v>78000</v>
      </c>
      <c r="F171" s="45">
        <f t="shared" si="28"/>
        <v>83000</v>
      </c>
      <c r="G171" s="45">
        <f t="shared" si="28"/>
        <v>83000</v>
      </c>
      <c r="H171" s="45">
        <f>H172</f>
        <v>30607.89</v>
      </c>
      <c r="I171" s="45">
        <f>H171/E171*100</f>
        <v>39.240884615384616</v>
      </c>
      <c r="J171" s="4">
        <v>26</v>
      </c>
      <c r="K171" s="9" t="s">
        <v>5</v>
      </c>
      <c r="L171" s="8" t="s">
        <v>28</v>
      </c>
      <c r="M171" s="7">
        <v>0</v>
      </c>
    </row>
    <row r="172" spans="1:13" ht="12.75" customHeight="1" x14ac:dyDescent="0.2">
      <c r="A172" s="1">
        <v>3</v>
      </c>
      <c r="B172" s="1">
        <v>93</v>
      </c>
      <c r="C172" s="53" t="s">
        <v>3</v>
      </c>
      <c r="D172" s="5"/>
      <c r="E172" s="5">
        <f>SUM(E173)</f>
        <v>78000</v>
      </c>
      <c r="F172" s="5">
        <f t="shared" si="28"/>
        <v>83000</v>
      </c>
      <c r="G172" s="5">
        <f t="shared" si="28"/>
        <v>83000</v>
      </c>
      <c r="H172" s="5">
        <f>H173</f>
        <v>30607.89</v>
      </c>
      <c r="I172" s="5">
        <f>H172/E172*100</f>
        <v>39.240884615384616</v>
      </c>
      <c r="J172" s="4">
        <v>27</v>
      </c>
      <c r="K172" s="6">
        <v>3</v>
      </c>
      <c r="L172" s="5" t="s">
        <v>3</v>
      </c>
      <c r="M172" s="5">
        <v>0</v>
      </c>
    </row>
    <row r="173" spans="1:13" ht="12.75" customHeight="1" x14ac:dyDescent="0.2">
      <c r="A173" s="1">
        <v>32</v>
      </c>
      <c r="B173" s="1">
        <v>94</v>
      </c>
      <c r="C173" s="55" t="s">
        <v>81</v>
      </c>
      <c r="D173" s="43"/>
      <c r="E173" s="43">
        <f>SUM(E174:E176)</f>
        <v>78000</v>
      </c>
      <c r="F173" s="43">
        <f t="shared" ref="F173:G173" si="29">SUM(F174:F176)</f>
        <v>83000</v>
      </c>
      <c r="G173" s="43">
        <f t="shared" si="29"/>
        <v>83000</v>
      </c>
      <c r="H173" s="43">
        <f>SUM(H175:H177)</f>
        <v>30607.89</v>
      </c>
      <c r="I173" s="43">
        <f>H173/E173*100</f>
        <v>39.240884615384616</v>
      </c>
      <c r="J173" s="4"/>
      <c r="K173" s="4"/>
      <c r="L173" s="3"/>
      <c r="M173" s="3"/>
    </row>
    <row r="174" spans="1:13" ht="12.75" hidden="1" customHeight="1" x14ac:dyDescent="0.2">
      <c r="B174" s="1">
        <v>95</v>
      </c>
      <c r="C174" s="58">
        <v>322</v>
      </c>
      <c r="D174" s="57" t="s">
        <v>214</v>
      </c>
      <c r="E174" s="3">
        <v>63000</v>
      </c>
      <c r="F174" s="3">
        <v>63000</v>
      </c>
      <c r="G174" s="3">
        <v>63000</v>
      </c>
      <c r="H174" s="58"/>
      <c r="I174" s="3"/>
      <c r="J174" s="4"/>
      <c r="K174" s="4"/>
      <c r="L174" s="3"/>
      <c r="M174" s="3"/>
    </row>
    <row r="175" spans="1:13" ht="12.75" customHeight="1" x14ac:dyDescent="0.2">
      <c r="A175" s="109"/>
      <c r="B175" s="109"/>
      <c r="C175" s="97">
        <v>3223</v>
      </c>
      <c r="D175" s="98" t="s">
        <v>214</v>
      </c>
      <c r="E175" s="98"/>
      <c r="F175" s="98"/>
      <c r="G175" s="98"/>
      <c r="H175" s="98">
        <v>27786.22</v>
      </c>
      <c r="I175" s="98"/>
      <c r="J175" s="4"/>
      <c r="K175" s="4"/>
      <c r="L175" s="3"/>
      <c r="M175" s="3"/>
    </row>
    <row r="176" spans="1:13" ht="12.75" hidden="1" customHeight="1" x14ac:dyDescent="0.2">
      <c r="B176" s="1">
        <v>96</v>
      </c>
      <c r="C176" s="58">
        <v>323</v>
      </c>
      <c r="D176" s="57" t="s">
        <v>215</v>
      </c>
      <c r="E176" s="3">
        <v>15000</v>
      </c>
      <c r="F176" s="3">
        <v>20000</v>
      </c>
      <c r="G176" s="3">
        <v>20000</v>
      </c>
      <c r="H176" s="3"/>
      <c r="I176" s="3"/>
      <c r="J176" s="4"/>
      <c r="K176" s="4"/>
      <c r="L176" s="3"/>
      <c r="M176" s="3"/>
    </row>
    <row r="177" spans="1:13" ht="12.75" customHeight="1" x14ac:dyDescent="0.2">
      <c r="C177" s="97">
        <v>3232</v>
      </c>
      <c r="D177" s="98" t="s">
        <v>215</v>
      </c>
      <c r="E177" s="98"/>
      <c r="F177" s="98"/>
      <c r="G177" s="98"/>
      <c r="H177" s="98">
        <v>2821.67</v>
      </c>
      <c r="I177" s="98"/>
      <c r="J177" s="4"/>
      <c r="K177" s="4"/>
      <c r="L177" s="3"/>
      <c r="M177" s="3"/>
    </row>
    <row r="178" spans="1:13" ht="12.75" customHeight="1" x14ac:dyDescent="0.2">
      <c r="B178" s="1">
        <v>97</v>
      </c>
      <c r="C178" s="14" t="s">
        <v>82</v>
      </c>
      <c r="D178" s="14"/>
      <c r="E178" s="13">
        <f>SUM(E179)</f>
        <v>93676.74</v>
      </c>
      <c r="F178" s="13">
        <f t="shared" ref="F178:G180" si="30">SUM(F179)</f>
        <v>96000</v>
      </c>
      <c r="G178" s="13">
        <f t="shared" si="30"/>
        <v>96000</v>
      </c>
      <c r="H178" s="13">
        <f>H179</f>
        <v>36571.5</v>
      </c>
      <c r="I178" s="13">
        <f>H178/E178*100</f>
        <v>39.040107501606052</v>
      </c>
      <c r="J178" s="4">
        <v>4</v>
      </c>
      <c r="K178" s="12" t="s">
        <v>13</v>
      </c>
      <c r="L178" s="11" t="s">
        <v>12</v>
      </c>
      <c r="M178" s="10">
        <v>0</v>
      </c>
    </row>
    <row r="179" spans="1:13" ht="12.75" customHeight="1" x14ac:dyDescent="0.2">
      <c r="B179" s="1">
        <v>98</v>
      </c>
      <c r="C179" s="44" t="s">
        <v>69</v>
      </c>
      <c r="D179" s="44"/>
      <c r="E179" s="45">
        <f>SUM(E180)</f>
        <v>93676.74</v>
      </c>
      <c r="F179" s="45">
        <f t="shared" si="30"/>
        <v>96000</v>
      </c>
      <c r="G179" s="45">
        <f t="shared" si="30"/>
        <v>96000</v>
      </c>
      <c r="H179" s="45">
        <f>H180</f>
        <v>36571.5</v>
      </c>
      <c r="I179" s="45">
        <f>H179/E179*100</f>
        <v>39.040107501606052</v>
      </c>
      <c r="J179" s="4">
        <v>26</v>
      </c>
      <c r="K179" s="9" t="s">
        <v>5</v>
      </c>
      <c r="L179" s="8" t="s">
        <v>28</v>
      </c>
      <c r="M179" s="7">
        <v>0</v>
      </c>
    </row>
    <row r="180" spans="1:13" ht="12.75" customHeight="1" x14ac:dyDescent="0.2">
      <c r="A180" s="1">
        <v>3</v>
      </c>
      <c r="B180" s="1">
        <v>99</v>
      </c>
      <c r="C180" s="53" t="s">
        <v>3</v>
      </c>
      <c r="D180" s="5"/>
      <c r="E180" s="5">
        <f>SUM(E181)</f>
        <v>93676.74</v>
      </c>
      <c r="F180" s="5">
        <f t="shared" si="30"/>
        <v>96000</v>
      </c>
      <c r="G180" s="5">
        <f t="shared" si="30"/>
        <v>96000</v>
      </c>
      <c r="H180" s="5">
        <f>H181</f>
        <v>36571.5</v>
      </c>
      <c r="I180" s="5">
        <f>H180/E180*100</f>
        <v>39.040107501606052</v>
      </c>
      <c r="J180" s="4">
        <v>27</v>
      </c>
      <c r="K180" s="6">
        <v>3</v>
      </c>
      <c r="L180" s="5" t="s">
        <v>3</v>
      </c>
      <c r="M180" s="5">
        <v>0</v>
      </c>
    </row>
    <row r="181" spans="1:13" ht="12.75" customHeight="1" x14ac:dyDescent="0.2">
      <c r="A181" s="1">
        <v>32</v>
      </c>
      <c r="B181" s="1">
        <v>100</v>
      </c>
      <c r="C181" s="55" t="s">
        <v>81</v>
      </c>
      <c r="D181" s="43"/>
      <c r="E181" s="43">
        <f>SUM(E182:E186)</f>
        <v>93676.74</v>
      </c>
      <c r="F181" s="43">
        <f t="shared" ref="F181:G181" si="31">SUM(F182:F186)</f>
        <v>96000</v>
      </c>
      <c r="G181" s="43">
        <f t="shared" si="31"/>
        <v>96000</v>
      </c>
      <c r="H181" s="43">
        <f>SUM(H183:H187)</f>
        <v>36571.5</v>
      </c>
      <c r="I181" s="43">
        <f>H181/E181*100</f>
        <v>39.040107501606052</v>
      </c>
      <c r="J181" s="4"/>
      <c r="K181" s="4"/>
      <c r="L181" s="3"/>
      <c r="M181" s="3"/>
    </row>
    <row r="182" spans="1:13" ht="12.75" hidden="1" customHeight="1" x14ac:dyDescent="0.2">
      <c r="B182" s="1">
        <v>101</v>
      </c>
      <c r="C182" s="58">
        <v>323</v>
      </c>
      <c r="D182" s="57" t="s">
        <v>216</v>
      </c>
      <c r="E182" s="3">
        <v>68750</v>
      </c>
      <c r="F182" s="3">
        <v>71000</v>
      </c>
      <c r="G182" s="3">
        <v>71000</v>
      </c>
      <c r="H182" s="3"/>
      <c r="I182" s="3"/>
      <c r="J182" s="4"/>
      <c r="K182" s="4"/>
      <c r="L182" s="3"/>
      <c r="M182" s="3"/>
    </row>
    <row r="183" spans="1:13" ht="12.75" customHeight="1" x14ac:dyDescent="0.2">
      <c r="C183" s="97">
        <v>3234</v>
      </c>
      <c r="D183" s="98" t="s">
        <v>359</v>
      </c>
      <c r="E183" s="98"/>
      <c r="F183" s="98"/>
      <c r="G183" s="98"/>
      <c r="H183" s="98">
        <v>32503.42</v>
      </c>
      <c r="I183" s="98"/>
      <c r="J183" s="4"/>
      <c r="K183" s="4"/>
      <c r="L183" s="3"/>
      <c r="M183" s="3"/>
    </row>
    <row r="184" spans="1:13" ht="12.75" hidden="1" customHeight="1" x14ac:dyDescent="0.2">
      <c r="B184" s="1">
        <v>102</v>
      </c>
      <c r="C184" s="58">
        <v>323</v>
      </c>
      <c r="D184" s="57" t="s">
        <v>217</v>
      </c>
      <c r="E184" s="3">
        <v>15926.74</v>
      </c>
      <c r="F184" s="3">
        <v>16000</v>
      </c>
      <c r="G184" s="3">
        <v>16000</v>
      </c>
      <c r="H184" s="3"/>
      <c r="I184" s="3"/>
      <c r="J184" s="4"/>
      <c r="K184" s="4"/>
      <c r="L184" s="3"/>
      <c r="M184" s="3"/>
    </row>
    <row r="185" spans="1:13" ht="12.75" hidden="1" customHeight="1" x14ac:dyDescent="0.2">
      <c r="C185" s="58"/>
      <c r="D185" s="57"/>
      <c r="E185" s="3"/>
      <c r="F185" s="3"/>
      <c r="G185" s="3"/>
      <c r="H185" s="3"/>
      <c r="I185" s="3"/>
      <c r="J185" s="4"/>
      <c r="K185" s="4"/>
      <c r="L185" s="3"/>
      <c r="M185" s="3"/>
    </row>
    <row r="186" spans="1:13" ht="12.75" hidden="1" customHeight="1" x14ac:dyDescent="0.2">
      <c r="B186" s="1">
        <v>103</v>
      </c>
      <c r="C186" s="58">
        <v>323</v>
      </c>
      <c r="D186" s="57" t="s">
        <v>218</v>
      </c>
      <c r="E186" s="3">
        <v>9000</v>
      </c>
      <c r="F186" s="3">
        <v>9000</v>
      </c>
      <c r="G186" s="3">
        <v>9000</v>
      </c>
      <c r="H186" s="3"/>
      <c r="I186" s="3"/>
      <c r="J186" s="4"/>
      <c r="K186" s="4"/>
      <c r="L186" s="3"/>
      <c r="M186" s="3"/>
    </row>
    <row r="187" spans="1:13" ht="12.75" customHeight="1" x14ac:dyDescent="0.2">
      <c r="C187" s="97">
        <v>3234</v>
      </c>
      <c r="D187" s="98" t="s">
        <v>360</v>
      </c>
      <c r="E187" s="98"/>
      <c r="F187" s="98"/>
      <c r="G187" s="98"/>
      <c r="H187" s="98">
        <v>4068.08</v>
      </c>
      <c r="I187" s="98"/>
      <c r="J187" s="4"/>
      <c r="K187" s="4"/>
      <c r="L187" s="3"/>
      <c r="M187" s="3"/>
    </row>
    <row r="188" spans="1:13" ht="12.75" customHeight="1" x14ac:dyDescent="0.2">
      <c r="B188" s="1">
        <v>104</v>
      </c>
      <c r="C188" s="14" t="s">
        <v>80</v>
      </c>
      <c r="D188" s="14"/>
      <c r="E188" s="13">
        <f>SUM(E189)</f>
        <v>68750</v>
      </c>
      <c r="F188" s="13">
        <f t="shared" ref="F188:G191" si="32">SUM(F189)</f>
        <v>0</v>
      </c>
      <c r="G188" s="13">
        <f t="shared" si="32"/>
        <v>0</v>
      </c>
      <c r="H188" s="13">
        <v>0</v>
      </c>
      <c r="I188" s="13">
        <f>H188/E188*100</f>
        <v>0</v>
      </c>
      <c r="J188" s="4">
        <v>40</v>
      </c>
      <c r="K188" s="12" t="s">
        <v>13</v>
      </c>
      <c r="L188" s="11" t="s">
        <v>79</v>
      </c>
      <c r="M188" s="10">
        <v>0</v>
      </c>
    </row>
    <row r="189" spans="1:13" ht="12.75" customHeight="1" x14ac:dyDescent="0.2">
      <c r="B189" s="1">
        <v>105</v>
      </c>
      <c r="C189" s="44" t="s">
        <v>69</v>
      </c>
      <c r="D189" s="44"/>
      <c r="E189" s="45">
        <f>SUM(E190)</f>
        <v>68750</v>
      </c>
      <c r="F189" s="45">
        <f t="shared" si="32"/>
        <v>0</v>
      </c>
      <c r="G189" s="45">
        <f t="shared" si="32"/>
        <v>0</v>
      </c>
      <c r="H189" s="45">
        <v>0</v>
      </c>
      <c r="I189" s="45">
        <v>0</v>
      </c>
      <c r="J189" s="4">
        <v>41</v>
      </c>
      <c r="K189" s="9" t="s">
        <v>5</v>
      </c>
      <c r="L189" s="8" t="s">
        <v>44</v>
      </c>
      <c r="M189" s="7">
        <v>0</v>
      </c>
    </row>
    <row r="190" spans="1:13" ht="12.75" customHeight="1" x14ac:dyDescent="0.2">
      <c r="A190" s="1">
        <v>4</v>
      </c>
      <c r="B190" s="1">
        <v>106</v>
      </c>
      <c r="C190" s="53" t="s">
        <v>56</v>
      </c>
      <c r="D190" s="5"/>
      <c r="E190" s="5">
        <f>SUM(E191)</f>
        <v>68750</v>
      </c>
      <c r="F190" s="5">
        <f t="shared" si="32"/>
        <v>0</v>
      </c>
      <c r="G190" s="5">
        <f t="shared" si="32"/>
        <v>0</v>
      </c>
      <c r="H190" s="5">
        <v>0</v>
      </c>
      <c r="I190" s="5">
        <v>0</v>
      </c>
      <c r="J190" s="4">
        <v>42</v>
      </c>
      <c r="K190" s="6">
        <v>4</v>
      </c>
      <c r="L190" s="5" t="s">
        <v>56</v>
      </c>
      <c r="M190" s="5">
        <v>0</v>
      </c>
    </row>
    <row r="191" spans="1:13" ht="12.75" customHeight="1" x14ac:dyDescent="0.2">
      <c r="A191" s="1">
        <v>42</v>
      </c>
      <c r="B191" s="1">
        <v>107</v>
      </c>
      <c r="C191" s="55" t="s">
        <v>9</v>
      </c>
      <c r="D191" s="43"/>
      <c r="E191" s="43">
        <f>SUM(E192)</f>
        <v>68750</v>
      </c>
      <c r="F191" s="43">
        <f t="shared" si="32"/>
        <v>0</v>
      </c>
      <c r="G191" s="43">
        <f t="shared" si="32"/>
        <v>0</v>
      </c>
      <c r="H191" s="43">
        <v>0</v>
      </c>
      <c r="I191" s="43">
        <v>0</v>
      </c>
      <c r="J191" s="4">
        <v>43</v>
      </c>
      <c r="K191" s="4"/>
      <c r="L191" s="3" t="s">
        <v>9</v>
      </c>
      <c r="M191" s="3">
        <v>0</v>
      </c>
    </row>
    <row r="192" spans="1:13" ht="12.75" hidden="1" customHeight="1" x14ac:dyDescent="0.2">
      <c r="B192" s="1">
        <v>108</v>
      </c>
      <c r="C192" s="58">
        <v>423</v>
      </c>
      <c r="D192" s="57" t="s">
        <v>219</v>
      </c>
      <c r="E192" s="3">
        <v>68750</v>
      </c>
      <c r="F192" s="3">
        <v>0</v>
      </c>
      <c r="G192" s="3">
        <v>0</v>
      </c>
      <c r="H192" s="3"/>
      <c r="I192" s="3"/>
      <c r="J192" s="4"/>
      <c r="K192" s="4"/>
      <c r="L192" s="3"/>
      <c r="M192" s="3"/>
    </row>
    <row r="193" spans="1:13" ht="12.75" customHeight="1" x14ac:dyDescent="0.2">
      <c r="B193" s="1">
        <v>109</v>
      </c>
      <c r="C193" s="14" t="s">
        <v>278</v>
      </c>
      <c r="D193" s="14"/>
      <c r="E193" s="13">
        <f>E194+E198</f>
        <v>110000</v>
      </c>
      <c r="F193" s="13">
        <f>F194+F198</f>
        <v>60000</v>
      </c>
      <c r="G193" s="13">
        <f>G194+G198</f>
        <v>50000</v>
      </c>
      <c r="H193" s="13">
        <f>H194+H198</f>
        <v>3312.5</v>
      </c>
      <c r="I193" s="13">
        <f>H193/E193*100</f>
        <v>3.0113636363636362</v>
      </c>
      <c r="J193" s="4">
        <v>40</v>
      </c>
      <c r="K193" s="12" t="s">
        <v>13</v>
      </c>
      <c r="L193" s="11" t="s">
        <v>79</v>
      </c>
      <c r="M193" s="10">
        <v>0</v>
      </c>
    </row>
    <row r="194" spans="1:13" ht="12.75" customHeight="1" x14ac:dyDescent="0.2">
      <c r="B194" s="1">
        <v>110</v>
      </c>
      <c r="C194" s="44" t="s">
        <v>8</v>
      </c>
      <c r="D194" s="44"/>
      <c r="E194" s="45">
        <f>SUM(E195)</f>
        <v>66000</v>
      </c>
      <c r="F194" s="45">
        <f t="shared" ref="F194:G196" si="33">SUM(F195)</f>
        <v>60000</v>
      </c>
      <c r="G194" s="45">
        <f t="shared" si="33"/>
        <v>50000</v>
      </c>
      <c r="H194" s="45">
        <v>0</v>
      </c>
      <c r="I194" s="45">
        <v>0</v>
      </c>
      <c r="J194" s="4">
        <v>41</v>
      </c>
      <c r="K194" s="9" t="s">
        <v>5</v>
      </c>
      <c r="L194" s="8" t="s">
        <v>44</v>
      </c>
      <c r="M194" s="7">
        <v>0</v>
      </c>
    </row>
    <row r="195" spans="1:13" ht="12.75" customHeight="1" x14ac:dyDescent="0.2">
      <c r="A195" s="1">
        <v>4</v>
      </c>
      <c r="B195" s="1">
        <v>111</v>
      </c>
      <c r="C195" s="53" t="s">
        <v>56</v>
      </c>
      <c r="D195" s="5"/>
      <c r="E195" s="5">
        <f>SUM(E196)</f>
        <v>66000</v>
      </c>
      <c r="F195" s="5">
        <f t="shared" si="33"/>
        <v>60000</v>
      </c>
      <c r="G195" s="5">
        <f t="shared" si="33"/>
        <v>50000</v>
      </c>
      <c r="H195" s="5">
        <v>0</v>
      </c>
      <c r="I195" s="5">
        <v>0</v>
      </c>
      <c r="J195" s="4">
        <v>42</v>
      </c>
      <c r="K195" s="6">
        <v>4</v>
      </c>
      <c r="L195" s="5" t="s">
        <v>56</v>
      </c>
      <c r="M195" s="5">
        <v>0</v>
      </c>
    </row>
    <row r="196" spans="1:13" ht="12.75" customHeight="1" x14ac:dyDescent="0.2">
      <c r="A196" s="1">
        <v>42</v>
      </c>
      <c r="B196" s="1">
        <v>112</v>
      </c>
      <c r="C196" s="55" t="s">
        <v>9</v>
      </c>
      <c r="D196" s="43"/>
      <c r="E196" s="43">
        <f>SUM(E197)</f>
        <v>66000</v>
      </c>
      <c r="F196" s="43">
        <f t="shared" si="33"/>
        <v>60000</v>
      </c>
      <c r="G196" s="43">
        <f t="shared" si="33"/>
        <v>50000</v>
      </c>
      <c r="H196" s="43">
        <v>0</v>
      </c>
      <c r="I196" s="43">
        <v>0</v>
      </c>
      <c r="J196" s="4">
        <v>43</v>
      </c>
      <c r="K196" s="4"/>
      <c r="L196" s="3" t="s">
        <v>9</v>
      </c>
      <c r="M196" s="3">
        <v>0</v>
      </c>
    </row>
    <row r="197" spans="1:13" ht="12.75" hidden="1" customHeight="1" x14ac:dyDescent="0.2">
      <c r="B197" s="1">
        <v>113</v>
      </c>
      <c r="C197" s="58">
        <v>421</v>
      </c>
      <c r="D197" s="57" t="s">
        <v>279</v>
      </c>
      <c r="E197" s="3">
        <v>66000</v>
      </c>
      <c r="F197" s="3">
        <v>60000</v>
      </c>
      <c r="G197" s="3">
        <v>50000</v>
      </c>
      <c r="H197" s="3"/>
      <c r="I197" s="3"/>
      <c r="J197" s="4"/>
      <c r="K197" s="4"/>
      <c r="L197" s="3"/>
      <c r="M197" s="3"/>
    </row>
    <row r="198" spans="1:13" ht="12.75" customHeight="1" x14ac:dyDescent="0.2">
      <c r="B198" s="1">
        <v>114</v>
      </c>
      <c r="C198" s="44" t="s">
        <v>69</v>
      </c>
      <c r="D198" s="44"/>
      <c r="E198" s="45">
        <f>SUM(E199)</f>
        <v>44000</v>
      </c>
      <c r="F198" s="45">
        <f t="shared" ref="F198:G200" si="34">SUM(F199)</f>
        <v>0</v>
      </c>
      <c r="G198" s="45">
        <f t="shared" si="34"/>
        <v>0</v>
      </c>
      <c r="H198" s="45">
        <f>H200+H203</f>
        <v>3312.5</v>
      </c>
      <c r="I198" s="45">
        <f>H198/E198*100</f>
        <v>7.5284090909090908</v>
      </c>
      <c r="J198" s="4">
        <v>41</v>
      </c>
      <c r="K198" s="9" t="s">
        <v>5</v>
      </c>
      <c r="L198" s="8" t="s">
        <v>44</v>
      </c>
      <c r="M198" s="7">
        <v>0</v>
      </c>
    </row>
    <row r="199" spans="1:13" ht="12.75" customHeight="1" x14ac:dyDescent="0.2">
      <c r="A199" s="1">
        <v>4</v>
      </c>
      <c r="B199" s="1">
        <v>115</v>
      </c>
      <c r="C199" s="53" t="s">
        <v>56</v>
      </c>
      <c r="D199" s="5"/>
      <c r="E199" s="5">
        <f>SUM(E200)</f>
        <v>44000</v>
      </c>
      <c r="F199" s="5">
        <f t="shared" si="34"/>
        <v>0</v>
      </c>
      <c r="G199" s="5">
        <f t="shared" si="34"/>
        <v>0</v>
      </c>
      <c r="H199" s="5">
        <v>0</v>
      </c>
      <c r="I199" s="5">
        <v>0</v>
      </c>
      <c r="J199" s="4">
        <v>42</v>
      </c>
      <c r="K199" s="6">
        <v>4</v>
      </c>
      <c r="L199" s="5" t="s">
        <v>56</v>
      </c>
      <c r="M199" s="5">
        <v>0</v>
      </c>
    </row>
    <row r="200" spans="1:13" ht="12.75" customHeight="1" x14ac:dyDescent="0.2">
      <c r="A200" s="1">
        <v>42</v>
      </c>
      <c r="B200" s="1">
        <v>116</v>
      </c>
      <c r="C200" s="55" t="s">
        <v>9</v>
      </c>
      <c r="D200" s="43"/>
      <c r="E200" s="43">
        <f>SUM(E201)</f>
        <v>44000</v>
      </c>
      <c r="F200" s="43">
        <f t="shared" si="34"/>
        <v>0</v>
      </c>
      <c r="G200" s="43">
        <f t="shared" si="34"/>
        <v>0</v>
      </c>
      <c r="H200" s="43">
        <v>0</v>
      </c>
      <c r="I200" s="43">
        <v>0</v>
      </c>
      <c r="J200" s="4">
        <v>43</v>
      </c>
      <c r="K200" s="4"/>
      <c r="L200" s="3" t="s">
        <v>9</v>
      </c>
      <c r="M200" s="3">
        <v>0</v>
      </c>
    </row>
    <row r="201" spans="1:13" ht="12.75" hidden="1" customHeight="1" x14ac:dyDescent="0.2">
      <c r="B201" s="1">
        <v>117</v>
      </c>
      <c r="C201" s="58">
        <v>421</v>
      </c>
      <c r="D201" s="57" t="s">
        <v>279</v>
      </c>
      <c r="E201" s="3">
        <v>44000</v>
      </c>
      <c r="F201" s="3">
        <v>0</v>
      </c>
      <c r="G201" s="3">
        <v>0</v>
      </c>
      <c r="H201" s="3"/>
      <c r="I201" s="3"/>
      <c r="J201" s="4"/>
      <c r="K201" s="4"/>
      <c r="L201" s="3"/>
      <c r="M201" s="3"/>
    </row>
    <row r="202" spans="1:13" ht="12.75" customHeight="1" x14ac:dyDescent="0.2">
      <c r="C202" s="112" t="s">
        <v>361</v>
      </c>
      <c r="D202" s="5"/>
      <c r="E202" s="5">
        <v>0</v>
      </c>
      <c r="F202" s="5"/>
      <c r="G202" s="5"/>
      <c r="H202" s="5">
        <f>H203</f>
        <v>3312.5</v>
      </c>
      <c r="I202" s="5"/>
      <c r="J202" s="4"/>
      <c r="K202" s="4"/>
      <c r="L202" s="3"/>
      <c r="M202" s="3"/>
    </row>
    <row r="203" spans="1:13" ht="12.75" customHeight="1" x14ac:dyDescent="0.2">
      <c r="C203" s="55" t="s">
        <v>0</v>
      </c>
      <c r="D203" s="43"/>
      <c r="E203" s="43">
        <v>0</v>
      </c>
      <c r="F203" s="43"/>
      <c r="G203" s="43"/>
      <c r="H203" s="43">
        <f>H205</f>
        <v>3312.5</v>
      </c>
      <c r="I203" s="43"/>
      <c r="J203" s="4"/>
      <c r="K203" s="4"/>
      <c r="L203" s="3"/>
      <c r="M203" s="3"/>
    </row>
    <row r="204" spans="1:13" ht="12.75" hidden="1" customHeight="1" x14ac:dyDescent="0.2">
      <c r="C204" s="113">
        <v>323</v>
      </c>
      <c r="D204" s="24"/>
      <c r="E204" s="24">
        <v>0</v>
      </c>
      <c r="F204" s="24"/>
      <c r="G204" s="24"/>
      <c r="H204" s="24"/>
      <c r="I204" s="24"/>
      <c r="J204" s="4"/>
      <c r="K204" s="4"/>
      <c r="L204" s="3"/>
      <c r="M204" s="3"/>
    </row>
    <row r="205" spans="1:13" ht="12.75" customHeight="1" x14ac:dyDescent="0.2">
      <c r="C205" s="97">
        <v>3234</v>
      </c>
      <c r="D205" s="98" t="s">
        <v>279</v>
      </c>
      <c r="E205" s="98">
        <v>0</v>
      </c>
      <c r="F205" s="98"/>
      <c r="G205" s="98"/>
      <c r="H205" s="98">
        <v>3312.5</v>
      </c>
      <c r="I205" s="98"/>
      <c r="J205" s="4"/>
      <c r="K205" s="4"/>
      <c r="L205" s="3"/>
      <c r="M205" s="3"/>
    </row>
    <row r="206" spans="1:13" ht="12.75" customHeight="1" x14ac:dyDescent="0.2">
      <c r="B206" s="1">
        <v>118</v>
      </c>
      <c r="C206" s="16" t="s">
        <v>78</v>
      </c>
      <c r="D206" s="16"/>
      <c r="E206" s="15">
        <f>SUM(E207+E217+E222+E231+E253+E266+E279+E285+E294+E303+E312+E319)</f>
        <v>5377139.8700000001</v>
      </c>
      <c r="F206" s="15">
        <f>SUM(F207+F231+F253+F266+F279+F285+F294+F303+F312+F319+F217+F222)</f>
        <v>2533000</v>
      </c>
      <c r="G206" s="15">
        <f>SUM(G207+G231+G253+G266+G279+G285+G294+G303+G312+G319+G217+G222)</f>
        <v>2693000</v>
      </c>
      <c r="H206" s="15">
        <f>SUM(H207+H217+H222+H231+H253+H266+H279+H285+H294+H303+H312+H319)</f>
        <v>301102.76999999996</v>
      </c>
      <c r="I206" s="15">
        <f>H206/E206*100</f>
        <v>5.5996826803763238</v>
      </c>
      <c r="J206" s="4">
        <v>48</v>
      </c>
      <c r="K206" s="12" t="s">
        <v>16</v>
      </c>
      <c r="L206" s="14" t="s">
        <v>54</v>
      </c>
      <c r="M206" s="13">
        <v>0</v>
      </c>
    </row>
    <row r="207" spans="1:13" ht="12.75" customHeight="1" x14ac:dyDescent="0.2">
      <c r="B207" s="1">
        <v>119</v>
      </c>
      <c r="C207" s="14" t="s">
        <v>77</v>
      </c>
      <c r="D207" s="14"/>
      <c r="E207" s="13">
        <f>SUM(E208+E212)</f>
        <v>120000</v>
      </c>
      <c r="F207" s="13">
        <f t="shared" ref="F207:G207" si="35">SUM(F208+F212)</f>
        <v>120000</v>
      </c>
      <c r="G207" s="13">
        <f t="shared" si="35"/>
        <v>120000</v>
      </c>
      <c r="H207" s="13">
        <f>H212</f>
        <v>41011.25</v>
      </c>
      <c r="I207" s="13">
        <f>H207/E207*100</f>
        <v>34.17604166666667</v>
      </c>
      <c r="J207" s="4">
        <v>49</v>
      </c>
      <c r="K207" s="12" t="s">
        <v>13</v>
      </c>
      <c r="L207" s="11" t="s">
        <v>52</v>
      </c>
      <c r="M207" s="10">
        <v>0</v>
      </c>
    </row>
    <row r="208" spans="1:13" ht="12.75" customHeight="1" x14ac:dyDescent="0.2">
      <c r="B208" s="1">
        <v>120</v>
      </c>
      <c r="C208" s="44" t="s">
        <v>69</v>
      </c>
      <c r="D208" s="44"/>
      <c r="E208" s="45">
        <f>SUM(E209)</f>
        <v>100000</v>
      </c>
      <c r="F208" s="45">
        <f t="shared" ref="F208:G210" si="36">SUM(F209)</f>
        <v>100000</v>
      </c>
      <c r="G208" s="45">
        <f t="shared" si="36"/>
        <v>100000</v>
      </c>
      <c r="H208" s="45">
        <v>0</v>
      </c>
      <c r="I208" s="45">
        <v>0</v>
      </c>
      <c r="J208" s="4">
        <v>50</v>
      </c>
      <c r="K208" s="9" t="s">
        <v>5</v>
      </c>
      <c r="L208" s="8" t="s">
        <v>28</v>
      </c>
      <c r="M208" s="7">
        <v>0</v>
      </c>
    </row>
    <row r="209" spans="1:13" ht="12.75" customHeight="1" x14ac:dyDescent="0.2">
      <c r="A209" s="1">
        <v>4</v>
      </c>
      <c r="B209" s="1">
        <v>121</v>
      </c>
      <c r="C209" s="53" t="s">
        <v>10</v>
      </c>
      <c r="D209" s="5"/>
      <c r="E209" s="5">
        <f>SUM(E210)</f>
        <v>100000</v>
      </c>
      <c r="F209" s="5">
        <f t="shared" si="36"/>
        <v>100000</v>
      </c>
      <c r="G209" s="5">
        <f t="shared" si="36"/>
        <v>100000</v>
      </c>
      <c r="H209" s="5">
        <v>0</v>
      </c>
      <c r="I209" s="5">
        <v>0</v>
      </c>
      <c r="J209" s="4">
        <v>51</v>
      </c>
      <c r="K209" s="6">
        <v>3</v>
      </c>
      <c r="L209" s="5" t="s">
        <v>3</v>
      </c>
      <c r="M209" s="5">
        <v>0</v>
      </c>
    </row>
    <row r="210" spans="1:13" ht="12.75" customHeight="1" x14ac:dyDescent="0.2">
      <c r="A210" s="1">
        <v>41</v>
      </c>
      <c r="B210" s="1">
        <v>122</v>
      </c>
      <c r="C210" s="55" t="s">
        <v>76</v>
      </c>
      <c r="D210" s="43"/>
      <c r="E210" s="43">
        <f>SUM(E211)</f>
        <v>100000</v>
      </c>
      <c r="F210" s="43">
        <f t="shared" si="36"/>
        <v>100000</v>
      </c>
      <c r="G210" s="43">
        <f t="shared" si="36"/>
        <v>100000</v>
      </c>
      <c r="H210" s="43">
        <v>0</v>
      </c>
      <c r="I210" s="43">
        <v>0</v>
      </c>
      <c r="J210" s="4">
        <v>52</v>
      </c>
      <c r="K210" s="4"/>
      <c r="L210" s="3" t="s">
        <v>1</v>
      </c>
      <c r="M210" s="3">
        <v>0</v>
      </c>
    </row>
    <row r="211" spans="1:13" ht="12.75" hidden="1" customHeight="1" x14ac:dyDescent="0.2">
      <c r="B211" s="1">
        <v>123</v>
      </c>
      <c r="C211" s="58">
        <v>412</v>
      </c>
      <c r="D211" s="57" t="s">
        <v>220</v>
      </c>
      <c r="E211" s="3">
        <v>100000</v>
      </c>
      <c r="F211" s="3">
        <v>100000</v>
      </c>
      <c r="G211" s="3">
        <v>100000</v>
      </c>
      <c r="H211" s="3"/>
      <c r="I211" s="3"/>
      <c r="J211" s="4"/>
      <c r="K211" s="4"/>
      <c r="L211" s="3"/>
      <c r="M211" s="3"/>
    </row>
    <row r="212" spans="1:13" ht="12.75" customHeight="1" x14ac:dyDescent="0.2">
      <c r="B212" s="1">
        <v>124</v>
      </c>
      <c r="C212" s="44" t="s">
        <v>8</v>
      </c>
      <c r="D212" s="44"/>
      <c r="E212" s="45">
        <f>SUM(E213)</f>
        <v>20000</v>
      </c>
      <c r="F212" s="45">
        <f t="shared" ref="F212:G214" si="37">SUM(F213)</f>
        <v>20000</v>
      </c>
      <c r="G212" s="45">
        <f t="shared" si="37"/>
        <v>20000</v>
      </c>
      <c r="H212" s="45">
        <f>H213</f>
        <v>41011.25</v>
      </c>
      <c r="I212" s="45">
        <f>H212/E212*100</f>
        <v>205.05624999999998</v>
      </c>
      <c r="J212" s="4">
        <v>53</v>
      </c>
      <c r="K212" s="9" t="s">
        <v>5</v>
      </c>
      <c r="L212" s="8" t="s">
        <v>44</v>
      </c>
      <c r="M212" s="7">
        <v>0</v>
      </c>
    </row>
    <row r="213" spans="1:13" ht="12.75" customHeight="1" x14ac:dyDescent="0.2">
      <c r="A213" s="1">
        <v>4</v>
      </c>
      <c r="B213" s="1">
        <v>125</v>
      </c>
      <c r="C213" s="53" t="s">
        <v>10</v>
      </c>
      <c r="D213" s="5"/>
      <c r="E213" s="5">
        <f>SUM(E214)</f>
        <v>20000</v>
      </c>
      <c r="F213" s="5">
        <f t="shared" si="37"/>
        <v>20000</v>
      </c>
      <c r="G213" s="5">
        <f t="shared" si="37"/>
        <v>20000</v>
      </c>
      <c r="H213" s="5">
        <f>H214</f>
        <v>41011.25</v>
      </c>
      <c r="I213" s="5">
        <f>H213/E213*100</f>
        <v>205.05624999999998</v>
      </c>
      <c r="J213" s="4">
        <v>51</v>
      </c>
      <c r="K213" s="6">
        <v>3</v>
      </c>
      <c r="L213" s="5" t="s">
        <v>3</v>
      </c>
      <c r="M213" s="5">
        <v>0</v>
      </c>
    </row>
    <row r="214" spans="1:13" ht="12.75" customHeight="1" x14ac:dyDescent="0.2">
      <c r="A214" s="1">
        <v>41</v>
      </c>
      <c r="B214" s="1">
        <v>126</v>
      </c>
      <c r="C214" s="55" t="s">
        <v>76</v>
      </c>
      <c r="D214" s="43"/>
      <c r="E214" s="43">
        <f>SUM(E215)</f>
        <v>20000</v>
      </c>
      <c r="F214" s="43">
        <f t="shared" si="37"/>
        <v>20000</v>
      </c>
      <c r="G214" s="43">
        <f t="shared" si="37"/>
        <v>20000</v>
      </c>
      <c r="H214" s="43">
        <f>H216</f>
        <v>41011.25</v>
      </c>
      <c r="I214" s="43">
        <f>H214/E214*100</f>
        <v>205.05624999999998</v>
      </c>
      <c r="J214" s="4">
        <v>52</v>
      </c>
      <c r="K214" s="4"/>
      <c r="L214" s="3" t="s">
        <v>1</v>
      </c>
      <c r="M214" s="3">
        <v>0</v>
      </c>
    </row>
    <row r="215" spans="1:13" ht="12.75" hidden="1" customHeight="1" x14ac:dyDescent="0.2">
      <c r="B215" s="1">
        <v>127</v>
      </c>
      <c r="C215" s="58">
        <v>412</v>
      </c>
      <c r="D215" s="57" t="s">
        <v>220</v>
      </c>
      <c r="E215" s="3">
        <v>20000</v>
      </c>
      <c r="F215" s="3">
        <v>20000</v>
      </c>
      <c r="G215" s="3">
        <v>20000</v>
      </c>
      <c r="H215" s="3"/>
      <c r="I215" s="3"/>
      <c r="J215" s="4"/>
      <c r="K215" s="4"/>
      <c r="L215" s="3"/>
      <c r="M215" s="3"/>
    </row>
    <row r="216" spans="1:13" ht="12.75" customHeight="1" x14ac:dyDescent="0.2">
      <c r="C216" s="97">
        <v>4126</v>
      </c>
      <c r="D216" s="98" t="s">
        <v>220</v>
      </c>
      <c r="E216" s="98"/>
      <c r="F216" s="98"/>
      <c r="G216" s="98"/>
      <c r="H216" s="98">
        <v>41011.25</v>
      </c>
      <c r="I216" s="98"/>
      <c r="J216" s="4"/>
      <c r="K216" s="4"/>
      <c r="L216" s="3"/>
      <c r="M216" s="3"/>
    </row>
    <row r="217" spans="1:13" ht="12.75" customHeight="1" x14ac:dyDescent="0.2">
      <c r="B217" s="1">
        <v>128</v>
      </c>
      <c r="C217" s="14" t="s">
        <v>292</v>
      </c>
      <c r="D217" s="14"/>
      <c r="E217" s="13">
        <f>SUM(E218)</f>
        <v>70000</v>
      </c>
      <c r="F217" s="13">
        <f t="shared" ref="F217:G220" si="38">SUM(F218)</f>
        <v>0</v>
      </c>
      <c r="G217" s="13">
        <f t="shared" si="38"/>
        <v>0</v>
      </c>
      <c r="H217" s="13">
        <v>0</v>
      </c>
      <c r="I217" s="13">
        <v>0</v>
      </c>
      <c r="J217" s="4"/>
      <c r="K217" s="4"/>
      <c r="L217" s="3"/>
      <c r="M217" s="3"/>
    </row>
    <row r="218" spans="1:13" ht="12.75" customHeight="1" x14ac:dyDescent="0.2">
      <c r="B218" s="1">
        <v>129</v>
      </c>
      <c r="C218" s="44" t="s">
        <v>69</v>
      </c>
      <c r="D218" s="44"/>
      <c r="E218" s="45">
        <f>SUM(E219)</f>
        <v>70000</v>
      </c>
      <c r="F218" s="45">
        <f t="shared" si="38"/>
        <v>0</v>
      </c>
      <c r="G218" s="45">
        <f t="shared" si="38"/>
        <v>0</v>
      </c>
      <c r="H218" s="45">
        <v>0</v>
      </c>
      <c r="I218" s="45">
        <v>0</v>
      </c>
      <c r="J218" s="4"/>
      <c r="K218" s="4"/>
      <c r="L218" s="3"/>
      <c r="M218" s="3"/>
    </row>
    <row r="219" spans="1:13" ht="12.75" customHeight="1" x14ac:dyDescent="0.2">
      <c r="A219" s="1">
        <v>4</v>
      </c>
      <c r="B219" s="1">
        <v>130</v>
      </c>
      <c r="C219" s="53" t="s">
        <v>10</v>
      </c>
      <c r="D219" s="5"/>
      <c r="E219" s="5">
        <f>SUM(E220)</f>
        <v>70000</v>
      </c>
      <c r="F219" s="5">
        <f t="shared" si="38"/>
        <v>0</v>
      </c>
      <c r="G219" s="5">
        <f t="shared" si="38"/>
        <v>0</v>
      </c>
      <c r="H219" s="5">
        <v>0</v>
      </c>
      <c r="I219" s="5">
        <v>0</v>
      </c>
      <c r="J219" s="4"/>
      <c r="K219" s="4"/>
      <c r="L219" s="3"/>
      <c r="M219" s="3"/>
    </row>
    <row r="220" spans="1:13" ht="12.75" customHeight="1" x14ac:dyDescent="0.2">
      <c r="A220" s="1">
        <v>41</v>
      </c>
      <c r="B220" s="1">
        <v>131</v>
      </c>
      <c r="C220" s="55" t="s">
        <v>76</v>
      </c>
      <c r="D220" s="43"/>
      <c r="E220" s="43">
        <f>SUM(E221)</f>
        <v>70000</v>
      </c>
      <c r="F220" s="43">
        <f t="shared" si="38"/>
        <v>0</v>
      </c>
      <c r="G220" s="43">
        <f t="shared" si="38"/>
        <v>0</v>
      </c>
      <c r="H220" s="43">
        <v>0</v>
      </c>
      <c r="I220" s="43">
        <v>0</v>
      </c>
      <c r="J220" s="4"/>
      <c r="K220" s="4"/>
      <c r="L220" s="3"/>
      <c r="M220" s="3"/>
    </row>
    <row r="221" spans="1:13" ht="12.75" hidden="1" customHeight="1" x14ac:dyDescent="0.2">
      <c r="B221" s="1">
        <v>132</v>
      </c>
      <c r="C221" s="58">
        <v>411</v>
      </c>
      <c r="D221" s="57" t="s">
        <v>293</v>
      </c>
      <c r="E221" s="3">
        <v>70000</v>
      </c>
      <c r="F221" s="3">
        <v>0</v>
      </c>
      <c r="G221" s="3">
        <v>0</v>
      </c>
      <c r="H221" s="3"/>
      <c r="I221" s="3"/>
      <c r="J221" s="4"/>
      <c r="K221" s="4"/>
      <c r="L221" s="3"/>
      <c r="M221" s="3"/>
    </row>
    <row r="222" spans="1:13" ht="12.75" customHeight="1" x14ac:dyDescent="0.2">
      <c r="B222" s="1">
        <v>133</v>
      </c>
      <c r="C222" s="14" t="s">
        <v>280</v>
      </c>
      <c r="D222" s="14"/>
      <c r="E222" s="13">
        <f>E223+E227</f>
        <v>70347.290000000008</v>
      </c>
      <c r="F222" s="13">
        <f t="shared" ref="F222:G222" si="39">F223+F227</f>
        <v>100000</v>
      </c>
      <c r="G222" s="13">
        <f t="shared" si="39"/>
        <v>100000</v>
      </c>
      <c r="H222" s="13">
        <v>0</v>
      </c>
      <c r="I222" s="13">
        <v>0</v>
      </c>
      <c r="J222" s="4">
        <v>49</v>
      </c>
      <c r="K222" s="12" t="s">
        <v>13</v>
      </c>
      <c r="L222" s="11" t="s">
        <v>52</v>
      </c>
      <c r="M222" s="10">
        <v>0</v>
      </c>
    </row>
    <row r="223" spans="1:13" ht="12.75" customHeight="1" x14ac:dyDescent="0.2">
      <c r="B223" s="1">
        <v>134</v>
      </c>
      <c r="C223" s="44" t="s">
        <v>69</v>
      </c>
      <c r="D223" s="44"/>
      <c r="E223" s="45">
        <f>SUM(E224)</f>
        <v>15509.46</v>
      </c>
      <c r="F223" s="45">
        <f t="shared" ref="F223:G225" si="40">SUM(F224)</f>
        <v>50000</v>
      </c>
      <c r="G223" s="45">
        <f t="shared" si="40"/>
        <v>50000</v>
      </c>
      <c r="H223" s="45">
        <v>0</v>
      </c>
      <c r="I223" s="45">
        <v>0</v>
      </c>
      <c r="J223" s="4">
        <v>50</v>
      </c>
      <c r="K223" s="9" t="s">
        <v>5</v>
      </c>
      <c r="L223" s="8" t="s">
        <v>28</v>
      </c>
      <c r="M223" s="7">
        <v>0</v>
      </c>
    </row>
    <row r="224" spans="1:13" ht="12.75" customHeight="1" x14ac:dyDescent="0.2">
      <c r="A224" s="1">
        <v>4</v>
      </c>
      <c r="B224" s="1">
        <v>135</v>
      </c>
      <c r="C224" s="53" t="s">
        <v>10</v>
      </c>
      <c r="D224" s="5"/>
      <c r="E224" s="5">
        <f>SUM(E225)</f>
        <v>15509.46</v>
      </c>
      <c r="F224" s="5">
        <f t="shared" si="40"/>
        <v>50000</v>
      </c>
      <c r="G224" s="5">
        <f t="shared" si="40"/>
        <v>50000</v>
      </c>
      <c r="H224" s="5">
        <v>0</v>
      </c>
      <c r="I224" s="5">
        <v>0</v>
      </c>
      <c r="J224" s="4">
        <v>51</v>
      </c>
      <c r="K224" s="6">
        <v>3</v>
      </c>
      <c r="L224" s="5" t="s">
        <v>3</v>
      </c>
      <c r="M224" s="5">
        <v>0</v>
      </c>
    </row>
    <row r="225" spans="1:13" ht="12.75" customHeight="1" x14ac:dyDescent="0.2">
      <c r="A225" s="1">
        <v>41</v>
      </c>
      <c r="B225" s="1">
        <v>136</v>
      </c>
      <c r="C225" s="55" t="s">
        <v>76</v>
      </c>
      <c r="D225" s="43"/>
      <c r="E225" s="43">
        <f>SUM(E226)</f>
        <v>15509.46</v>
      </c>
      <c r="F225" s="43">
        <f t="shared" si="40"/>
        <v>50000</v>
      </c>
      <c r="G225" s="43">
        <f t="shared" si="40"/>
        <v>50000</v>
      </c>
      <c r="H225" s="43">
        <v>0</v>
      </c>
      <c r="I225" s="43">
        <v>0</v>
      </c>
      <c r="J225" s="4">
        <v>52</v>
      </c>
      <c r="K225" s="4"/>
      <c r="L225" s="3" t="s">
        <v>1</v>
      </c>
      <c r="M225" s="3">
        <v>0</v>
      </c>
    </row>
    <row r="226" spans="1:13" ht="12.75" hidden="1" customHeight="1" x14ac:dyDescent="0.2">
      <c r="B226" s="1">
        <v>137</v>
      </c>
      <c r="C226" s="58">
        <v>412</v>
      </c>
      <c r="D226" s="57" t="s">
        <v>281</v>
      </c>
      <c r="E226" s="3">
        <v>15509.46</v>
      </c>
      <c r="F226" s="3">
        <v>50000</v>
      </c>
      <c r="G226" s="3">
        <v>50000</v>
      </c>
      <c r="H226" s="3"/>
      <c r="I226" s="3"/>
      <c r="J226" s="4"/>
      <c r="K226" s="4"/>
      <c r="L226" s="3"/>
      <c r="M226" s="3"/>
    </row>
    <row r="227" spans="1:13" ht="12.75" customHeight="1" x14ac:dyDescent="0.2">
      <c r="B227" s="1">
        <v>138</v>
      </c>
      <c r="C227" s="44" t="s">
        <v>8</v>
      </c>
      <c r="D227" s="44"/>
      <c r="E227" s="45">
        <f>SUM(E228)</f>
        <v>54837.83</v>
      </c>
      <c r="F227" s="45">
        <f t="shared" ref="F227:G229" si="41">SUM(F228)</f>
        <v>50000</v>
      </c>
      <c r="G227" s="45">
        <f t="shared" si="41"/>
        <v>50000</v>
      </c>
      <c r="H227" s="45">
        <v>0</v>
      </c>
      <c r="I227" s="45">
        <v>0</v>
      </c>
      <c r="J227" s="4">
        <v>50</v>
      </c>
      <c r="K227" s="9" t="s">
        <v>5</v>
      </c>
      <c r="L227" s="8" t="s">
        <v>28</v>
      </c>
      <c r="M227" s="7">
        <v>0</v>
      </c>
    </row>
    <row r="228" spans="1:13" ht="12.75" customHeight="1" x14ac:dyDescent="0.2">
      <c r="A228" s="1">
        <v>4</v>
      </c>
      <c r="B228" s="1">
        <v>139</v>
      </c>
      <c r="C228" s="53" t="s">
        <v>10</v>
      </c>
      <c r="D228" s="5"/>
      <c r="E228" s="5">
        <f>SUM(E229)</f>
        <v>54837.83</v>
      </c>
      <c r="F228" s="5">
        <f t="shared" si="41"/>
        <v>50000</v>
      </c>
      <c r="G228" s="5">
        <f t="shared" si="41"/>
        <v>50000</v>
      </c>
      <c r="H228" s="5">
        <v>0</v>
      </c>
      <c r="I228" s="5">
        <v>0</v>
      </c>
      <c r="J228" s="4">
        <v>51</v>
      </c>
      <c r="K228" s="6">
        <v>3</v>
      </c>
      <c r="L228" s="5" t="s">
        <v>3</v>
      </c>
      <c r="M228" s="5">
        <v>0</v>
      </c>
    </row>
    <row r="229" spans="1:13" ht="12.75" customHeight="1" x14ac:dyDescent="0.2">
      <c r="A229" s="1">
        <v>41</v>
      </c>
      <c r="B229" s="1">
        <v>140</v>
      </c>
      <c r="C229" s="55" t="s">
        <v>76</v>
      </c>
      <c r="D229" s="43"/>
      <c r="E229" s="43">
        <f>SUM(E230)</f>
        <v>54837.83</v>
      </c>
      <c r="F229" s="43">
        <f t="shared" si="41"/>
        <v>50000</v>
      </c>
      <c r="G229" s="43">
        <f t="shared" si="41"/>
        <v>50000</v>
      </c>
      <c r="H229" s="43">
        <v>0</v>
      </c>
      <c r="I229" s="43">
        <v>0</v>
      </c>
      <c r="J229" s="4">
        <v>52</v>
      </c>
      <c r="K229" s="4"/>
      <c r="L229" s="3" t="s">
        <v>1</v>
      </c>
      <c r="M229" s="3">
        <v>0</v>
      </c>
    </row>
    <row r="230" spans="1:13" ht="12.75" hidden="1" customHeight="1" x14ac:dyDescent="0.2">
      <c r="B230" s="1">
        <v>141</v>
      </c>
      <c r="C230" s="58">
        <v>412</v>
      </c>
      <c r="D230" s="57" t="s">
        <v>281</v>
      </c>
      <c r="E230" s="3">
        <v>54837.83</v>
      </c>
      <c r="F230" s="3">
        <v>50000</v>
      </c>
      <c r="G230" s="3">
        <v>50000</v>
      </c>
      <c r="H230" s="3"/>
      <c r="I230" s="3"/>
      <c r="J230" s="4"/>
      <c r="K230" s="4"/>
      <c r="L230" s="3"/>
      <c r="M230" s="3"/>
    </row>
    <row r="231" spans="1:13" ht="12.75" customHeight="1" x14ac:dyDescent="0.2">
      <c r="B231" s="1">
        <v>142</v>
      </c>
      <c r="C231" s="14" t="s">
        <v>75</v>
      </c>
      <c r="D231" s="14"/>
      <c r="E231" s="13">
        <f>SUM(E232+E243)</f>
        <v>2638493.83</v>
      </c>
      <c r="F231" s="13">
        <f t="shared" ref="F231:G231" si="42">SUM(F232+F243)</f>
        <v>1000000</v>
      </c>
      <c r="G231" s="13">
        <f t="shared" si="42"/>
        <v>1000000</v>
      </c>
      <c r="H231" s="13">
        <f>H232+H243</f>
        <v>147984.49</v>
      </c>
      <c r="I231" s="13">
        <f>H231/E231*100</f>
        <v>5.6086729602092715</v>
      </c>
      <c r="J231" s="4">
        <v>62</v>
      </c>
      <c r="K231" s="12" t="s">
        <v>13</v>
      </c>
      <c r="L231" s="11" t="s">
        <v>74</v>
      </c>
      <c r="M231" s="10">
        <v>0</v>
      </c>
    </row>
    <row r="232" spans="1:13" ht="12.75" customHeight="1" x14ac:dyDescent="0.2">
      <c r="B232" s="1">
        <v>143</v>
      </c>
      <c r="C232" s="44" t="s">
        <v>69</v>
      </c>
      <c r="D232" s="44"/>
      <c r="E232" s="45">
        <f>SUM(E233)</f>
        <v>157793.83000000002</v>
      </c>
      <c r="F232" s="45">
        <f t="shared" ref="F232:G233" si="43">SUM(F233)</f>
        <v>500000</v>
      </c>
      <c r="G232" s="45">
        <f t="shared" si="43"/>
        <v>500000</v>
      </c>
      <c r="H232" s="45">
        <f>H233</f>
        <v>56351.99</v>
      </c>
      <c r="I232" s="45">
        <f>H232/E232*100</f>
        <v>35.712416638850833</v>
      </c>
      <c r="J232" s="4">
        <v>63</v>
      </c>
      <c r="K232" s="9" t="s">
        <v>5</v>
      </c>
      <c r="L232" s="8" t="s">
        <v>28</v>
      </c>
      <c r="M232" s="7">
        <v>0</v>
      </c>
    </row>
    <row r="233" spans="1:13" ht="12.75" customHeight="1" x14ac:dyDescent="0.2">
      <c r="A233" s="1">
        <v>4</v>
      </c>
      <c r="B233" s="1">
        <v>144</v>
      </c>
      <c r="C233" s="53" t="s">
        <v>67</v>
      </c>
      <c r="D233" s="5"/>
      <c r="E233" s="5">
        <f>SUM(E234)</f>
        <v>157793.83000000002</v>
      </c>
      <c r="F233" s="5">
        <f t="shared" si="43"/>
        <v>500000</v>
      </c>
      <c r="G233" s="5">
        <f t="shared" si="43"/>
        <v>500000</v>
      </c>
      <c r="H233" s="5">
        <f>H234</f>
        <v>56351.99</v>
      </c>
      <c r="I233" s="5">
        <f>H233/E233*100</f>
        <v>35.712416638850833</v>
      </c>
      <c r="J233" s="4">
        <v>64</v>
      </c>
      <c r="K233" s="6">
        <v>3</v>
      </c>
      <c r="L233" s="5" t="s">
        <v>3</v>
      </c>
      <c r="M233" s="5">
        <v>0</v>
      </c>
    </row>
    <row r="234" spans="1:13" ht="12.75" customHeight="1" x14ac:dyDescent="0.2">
      <c r="A234" s="1">
        <v>42</v>
      </c>
      <c r="B234" s="1">
        <v>145</v>
      </c>
      <c r="C234" s="55" t="s">
        <v>66</v>
      </c>
      <c r="D234" s="43"/>
      <c r="E234" s="43">
        <f>SUM(E235:E240)</f>
        <v>157793.83000000002</v>
      </c>
      <c r="F234" s="43">
        <f t="shared" ref="F234:G234" si="44">SUM(F235:F240)</f>
        <v>500000</v>
      </c>
      <c r="G234" s="43">
        <f t="shared" si="44"/>
        <v>500000</v>
      </c>
      <c r="H234" s="43">
        <f>SUM(H241:H242)</f>
        <v>56351.99</v>
      </c>
      <c r="I234" s="43">
        <f>H234/E234*100</f>
        <v>35.712416638850833</v>
      </c>
      <c r="J234" s="4">
        <v>65</v>
      </c>
      <c r="K234" s="4"/>
      <c r="L234" s="3" t="s">
        <v>1</v>
      </c>
      <c r="M234" s="3">
        <v>0</v>
      </c>
    </row>
    <row r="235" spans="1:13" ht="12.75" hidden="1" customHeight="1" x14ac:dyDescent="0.2">
      <c r="B235" s="1">
        <v>146</v>
      </c>
      <c r="C235" s="58">
        <v>421</v>
      </c>
      <c r="D235" s="57" t="s">
        <v>221</v>
      </c>
      <c r="E235" s="3">
        <v>0</v>
      </c>
      <c r="F235" s="3">
        <v>0</v>
      </c>
      <c r="G235" s="3">
        <v>0</v>
      </c>
      <c r="H235" s="3"/>
      <c r="I235" s="3"/>
      <c r="J235" s="4"/>
      <c r="K235" s="4"/>
      <c r="L235" s="3"/>
      <c r="M235" s="3"/>
    </row>
    <row r="236" spans="1:13" ht="12.75" hidden="1" customHeight="1" x14ac:dyDescent="0.2">
      <c r="B236" s="1">
        <v>147</v>
      </c>
      <c r="C236" s="58">
        <v>421</v>
      </c>
      <c r="D236" s="57" t="s">
        <v>277</v>
      </c>
      <c r="E236" s="3">
        <v>24495.08</v>
      </c>
      <c r="F236" s="3"/>
      <c r="G236" s="3"/>
      <c r="H236" s="3"/>
      <c r="I236" s="3"/>
      <c r="J236" s="4"/>
      <c r="K236" s="4"/>
      <c r="L236" s="3"/>
      <c r="M236" s="3"/>
    </row>
    <row r="237" spans="1:13" ht="12.75" hidden="1" customHeight="1" x14ac:dyDescent="0.2">
      <c r="B237" s="1">
        <v>148</v>
      </c>
      <c r="C237" s="58">
        <v>421</v>
      </c>
      <c r="D237" s="57" t="s">
        <v>285</v>
      </c>
      <c r="E237" s="3">
        <v>68750</v>
      </c>
      <c r="F237" s="3">
        <v>500000</v>
      </c>
      <c r="G237" s="3">
        <v>500000</v>
      </c>
      <c r="H237" s="3"/>
      <c r="I237" s="3"/>
      <c r="J237" s="4"/>
      <c r="K237" s="4"/>
      <c r="L237" s="3"/>
      <c r="M237" s="3"/>
    </row>
    <row r="238" spans="1:13" ht="12.75" hidden="1" customHeight="1" x14ac:dyDescent="0.2">
      <c r="B238" s="1">
        <v>149</v>
      </c>
      <c r="C238" s="58">
        <v>421</v>
      </c>
      <c r="D238" s="57" t="s">
        <v>286</v>
      </c>
      <c r="E238" s="3">
        <v>50000</v>
      </c>
      <c r="F238" s="3">
        <v>0</v>
      </c>
      <c r="G238" s="3">
        <v>0</v>
      </c>
      <c r="H238" s="3"/>
      <c r="I238" s="3"/>
      <c r="J238" s="4"/>
      <c r="K238" s="4"/>
      <c r="L238" s="3"/>
      <c r="M238" s="3"/>
    </row>
    <row r="239" spans="1:13" ht="12.75" hidden="1" customHeight="1" x14ac:dyDescent="0.2">
      <c r="C239" s="58">
        <v>421</v>
      </c>
      <c r="D239" s="57" t="s">
        <v>325</v>
      </c>
      <c r="E239" s="3">
        <v>0</v>
      </c>
      <c r="F239" s="3"/>
      <c r="G239" s="3"/>
      <c r="H239" s="3"/>
      <c r="I239" s="3"/>
      <c r="J239" s="4"/>
      <c r="K239" s="4"/>
      <c r="L239" s="3"/>
      <c r="M239" s="3"/>
    </row>
    <row r="240" spans="1:13" ht="12.75" hidden="1" customHeight="1" x14ac:dyDescent="0.2">
      <c r="B240" s="1">
        <v>150</v>
      </c>
      <c r="C240" s="58">
        <v>421</v>
      </c>
      <c r="D240" s="57" t="s">
        <v>275</v>
      </c>
      <c r="E240" s="3">
        <v>14548.75</v>
      </c>
      <c r="F240" s="3">
        <v>0</v>
      </c>
      <c r="G240" s="3">
        <v>0</v>
      </c>
      <c r="H240" s="3"/>
      <c r="I240" s="3"/>
      <c r="J240" s="4"/>
      <c r="K240" s="4"/>
      <c r="L240" s="3"/>
      <c r="M240" s="3"/>
    </row>
    <row r="241" spans="1:13" ht="12.75" customHeight="1" x14ac:dyDescent="0.2">
      <c r="C241" s="97">
        <v>4214</v>
      </c>
      <c r="D241" s="98" t="s">
        <v>408</v>
      </c>
      <c r="E241" s="98"/>
      <c r="F241" s="98"/>
      <c r="G241" s="98"/>
      <c r="H241" s="98">
        <v>44293.86</v>
      </c>
      <c r="I241" s="98"/>
      <c r="J241" s="4"/>
      <c r="K241" s="4"/>
      <c r="L241" s="3"/>
      <c r="M241" s="3"/>
    </row>
    <row r="242" spans="1:13" ht="12.75" customHeight="1" x14ac:dyDescent="0.2">
      <c r="C242" s="97">
        <v>4213</v>
      </c>
      <c r="D242" s="98" t="s">
        <v>222</v>
      </c>
      <c r="E242" s="98"/>
      <c r="F242" s="98"/>
      <c r="G242" s="98"/>
      <c r="H242" s="98">
        <v>12058.13</v>
      </c>
      <c r="I242" s="98"/>
      <c r="J242" s="4"/>
      <c r="K242" s="4"/>
      <c r="L242" s="3"/>
      <c r="M242" s="3"/>
    </row>
    <row r="243" spans="1:13" ht="13.5" customHeight="1" x14ac:dyDescent="0.2">
      <c r="B243" s="1">
        <v>151</v>
      </c>
      <c r="C243" s="44" t="s">
        <v>8</v>
      </c>
      <c r="D243" s="44"/>
      <c r="E243" s="45">
        <f>SUM(E244)</f>
        <v>2480700</v>
      </c>
      <c r="F243" s="45">
        <f t="shared" ref="F243:G244" si="45">SUM(F244)</f>
        <v>500000</v>
      </c>
      <c r="G243" s="45">
        <f t="shared" si="45"/>
        <v>500000</v>
      </c>
      <c r="H243" s="45">
        <f>H244</f>
        <v>91632.5</v>
      </c>
      <c r="I243" s="45">
        <f>H243/E243*100</f>
        <v>3.6938162615390819</v>
      </c>
      <c r="J243" s="4">
        <v>66</v>
      </c>
      <c r="K243" s="9" t="s">
        <v>5</v>
      </c>
      <c r="L243" s="8" t="s">
        <v>44</v>
      </c>
      <c r="M243" s="7">
        <v>0</v>
      </c>
    </row>
    <row r="244" spans="1:13" ht="12.75" customHeight="1" x14ac:dyDescent="0.2">
      <c r="A244" s="1">
        <v>4</v>
      </c>
      <c r="B244" s="1">
        <v>152</v>
      </c>
      <c r="C244" s="53" t="s">
        <v>67</v>
      </c>
      <c r="D244" s="5"/>
      <c r="E244" s="5">
        <f>SUM(E245)</f>
        <v>2480700</v>
      </c>
      <c r="F244" s="5">
        <f t="shared" si="45"/>
        <v>500000</v>
      </c>
      <c r="G244" s="5">
        <f t="shared" si="45"/>
        <v>500000</v>
      </c>
      <c r="H244" s="5">
        <f>H245</f>
        <v>91632.5</v>
      </c>
      <c r="I244" s="5">
        <f>H244/E244*100</f>
        <v>3.6938162615390819</v>
      </c>
      <c r="J244" s="4">
        <v>64</v>
      </c>
      <c r="K244" s="6">
        <v>3</v>
      </c>
      <c r="L244" s="5" t="s">
        <v>3</v>
      </c>
      <c r="M244" s="5">
        <v>0</v>
      </c>
    </row>
    <row r="245" spans="1:13" ht="12.75" customHeight="1" x14ac:dyDescent="0.2">
      <c r="A245" s="1">
        <v>42</v>
      </c>
      <c r="B245" s="1">
        <v>153</v>
      </c>
      <c r="C245" s="55" t="s">
        <v>66</v>
      </c>
      <c r="D245" s="43"/>
      <c r="E245" s="43">
        <f>SUM(E246:E251)</f>
        <v>2480700</v>
      </c>
      <c r="F245" s="43">
        <f t="shared" ref="F245:G245" si="46">SUM(F246:F251)</f>
        <v>500000</v>
      </c>
      <c r="G245" s="43">
        <f t="shared" si="46"/>
        <v>500000</v>
      </c>
      <c r="H245" s="43">
        <f>H252</f>
        <v>91632.5</v>
      </c>
      <c r="I245" s="43">
        <f>H245/E245*100</f>
        <v>3.6938162615390819</v>
      </c>
      <c r="J245" s="4">
        <v>65</v>
      </c>
      <c r="K245" s="4"/>
      <c r="L245" s="3" t="s">
        <v>1</v>
      </c>
      <c r="M245" s="3">
        <v>0</v>
      </c>
    </row>
    <row r="246" spans="1:13" ht="12.75" hidden="1" customHeight="1" x14ac:dyDescent="0.2">
      <c r="B246" s="1">
        <v>154</v>
      </c>
      <c r="C246" s="58">
        <v>421</v>
      </c>
      <c r="D246" s="57" t="s">
        <v>221</v>
      </c>
      <c r="E246" s="3">
        <v>1250000</v>
      </c>
      <c r="F246" s="3">
        <v>0</v>
      </c>
      <c r="G246" s="3">
        <v>0</v>
      </c>
      <c r="H246" s="3"/>
      <c r="I246" s="3"/>
      <c r="J246" s="4"/>
      <c r="K246" s="4"/>
      <c r="L246" s="3"/>
      <c r="M246" s="3"/>
    </row>
    <row r="247" spans="1:13" ht="12.75" hidden="1" customHeight="1" x14ac:dyDescent="0.2">
      <c r="B247" s="1">
        <v>155</v>
      </c>
      <c r="C247" s="58">
        <v>421</v>
      </c>
      <c r="D247" s="57" t="s">
        <v>277</v>
      </c>
      <c r="E247" s="3">
        <v>100000</v>
      </c>
      <c r="F247" s="3">
        <v>250000</v>
      </c>
      <c r="G247" s="3"/>
      <c r="H247" s="3"/>
      <c r="I247" s="3"/>
      <c r="J247" s="4"/>
      <c r="K247" s="4"/>
      <c r="L247" s="3"/>
      <c r="M247" s="3"/>
    </row>
    <row r="248" spans="1:13" ht="12.75" hidden="1" customHeight="1" x14ac:dyDescent="0.2">
      <c r="B248" s="1">
        <v>156</v>
      </c>
      <c r="C248" s="58">
        <v>421</v>
      </c>
      <c r="D248" s="57" t="s">
        <v>285</v>
      </c>
      <c r="E248" s="3">
        <v>100000</v>
      </c>
      <c r="F248" s="3">
        <v>250000</v>
      </c>
      <c r="G248" s="3">
        <v>500000</v>
      </c>
      <c r="H248" s="3"/>
      <c r="I248" s="3"/>
      <c r="J248" s="4"/>
      <c r="K248" s="4"/>
      <c r="L248" s="3"/>
      <c r="M248" s="3"/>
    </row>
    <row r="249" spans="1:13" ht="12.75" hidden="1" customHeight="1" x14ac:dyDescent="0.2">
      <c r="B249" s="1">
        <v>157</v>
      </c>
      <c r="C249" s="58">
        <v>421</v>
      </c>
      <c r="D249" s="57" t="s">
        <v>286</v>
      </c>
      <c r="E249" s="3">
        <v>50000</v>
      </c>
      <c r="F249" s="3">
        <v>0</v>
      </c>
      <c r="G249" s="3">
        <v>0</v>
      </c>
      <c r="H249" s="3"/>
      <c r="I249" s="3"/>
      <c r="J249" s="4"/>
      <c r="K249" s="4"/>
      <c r="L249" s="3"/>
      <c r="M249" s="3"/>
    </row>
    <row r="250" spans="1:13" ht="12.75" hidden="1" customHeight="1" x14ac:dyDescent="0.2">
      <c r="C250" s="58">
        <v>421</v>
      </c>
      <c r="D250" s="57" t="s">
        <v>325</v>
      </c>
      <c r="E250" s="3">
        <v>880700</v>
      </c>
      <c r="F250" s="3"/>
      <c r="G250" s="3"/>
      <c r="H250" s="3"/>
      <c r="I250" s="3"/>
      <c r="J250" s="4"/>
      <c r="K250" s="4"/>
      <c r="L250" s="3"/>
      <c r="M250" s="3"/>
    </row>
    <row r="251" spans="1:13" ht="12.75" hidden="1" customHeight="1" x14ac:dyDescent="0.2">
      <c r="B251" s="1">
        <v>158</v>
      </c>
      <c r="C251" s="58">
        <v>421</v>
      </c>
      <c r="D251" s="57" t="s">
        <v>222</v>
      </c>
      <c r="E251" s="3">
        <v>100000</v>
      </c>
      <c r="F251" s="3">
        <v>0</v>
      </c>
      <c r="G251" s="3">
        <v>0</v>
      </c>
      <c r="H251" s="3"/>
      <c r="I251" s="3"/>
      <c r="J251" s="4"/>
      <c r="K251" s="4"/>
      <c r="L251" s="3"/>
      <c r="M251" s="3"/>
    </row>
    <row r="252" spans="1:13" ht="12.75" customHeight="1" x14ac:dyDescent="0.2">
      <c r="C252" s="97">
        <v>4213</v>
      </c>
      <c r="D252" s="98" t="s">
        <v>222</v>
      </c>
      <c r="E252" s="98"/>
      <c r="F252" s="98"/>
      <c r="G252" s="98"/>
      <c r="H252" s="98">
        <v>91632.5</v>
      </c>
      <c r="I252" s="98"/>
      <c r="J252" s="4"/>
      <c r="K252" s="4"/>
      <c r="L252" s="3"/>
      <c r="M252" s="3"/>
    </row>
    <row r="253" spans="1:13" ht="12.75" customHeight="1" x14ac:dyDescent="0.2">
      <c r="B253" s="1">
        <v>159</v>
      </c>
      <c r="C253" s="14" t="s">
        <v>287</v>
      </c>
      <c r="D253" s="14"/>
      <c r="E253" s="13">
        <f>E254+E258+E262</f>
        <v>2200000</v>
      </c>
      <c r="F253" s="13">
        <f t="shared" ref="F253:G253" si="47">F254+F258+F262</f>
        <v>1200000</v>
      </c>
      <c r="G253" s="13">
        <f t="shared" si="47"/>
        <v>1400000</v>
      </c>
      <c r="H253" s="13">
        <v>0</v>
      </c>
      <c r="I253" s="13">
        <v>0</v>
      </c>
      <c r="J253" s="4">
        <v>62</v>
      </c>
      <c r="K253" s="12" t="s">
        <v>13</v>
      </c>
      <c r="L253" s="11" t="s">
        <v>74</v>
      </c>
      <c r="M253" s="10">
        <v>0</v>
      </c>
    </row>
    <row r="254" spans="1:13" ht="12.75" customHeight="1" x14ac:dyDescent="0.2">
      <c r="B254" s="1">
        <v>160</v>
      </c>
      <c r="C254" s="44" t="s">
        <v>8</v>
      </c>
      <c r="D254" s="44"/>
      <c r="E254" s="45">
        <f>SUM(E255)</f>
        <v>1355817.58</v>
      </c>
      <c r="F254" s="45">
        <f t="shared" ref="F254:G256" si="48">SUM(F255)</f>
        <v>600000</v>
      </c>
      <c r="G254" s="45">
        <f t="shared" si="48"/>
        <v>600000</v>
      </c>
      <c r="H254" s="45">
        <v>0</v>
      </c>
      <c r="I254" s="45">
        <v>0</v>
      </c>
      <c r="J254" s="4">
        <v>63</v>
      </c>
      <c r="K254" s="9" t="s">
        <v>5</v>
      </c>
      <c r="L254" s="8" t="s">
        <v>28</v>
      </c>
      <c r="M254" s="7">
        <v>0</v>
      </c>
    </row>
    <row r="255" spans="1:13" ht="12.75" customHeight="1" x14ac:dyDescent="0.2">
      <c r="A255" s="1">
        <v>4</v>
      </c>
      <c r="B255" s="1">
        <v>161</v>
      </c>
      <c r="C255" s="53" t="s">
        <v>67</v>
      </c>
      <c r="D255" s="5"/>
      <c r="E255" s="5">
        <f>SUM(E256)</f>
        <v>1355817.58</v>
      </c>
      <c r="F255" s="5">
        <f t="shared" si="48"/>
        <v>600000</v>
      </c>
      <c r="G255" s="5">
        <f t="shared" si="48"/>
        <v>600000</v>
      </c>
      <c r="H255" s="5">
        <v>0</v>
      </c>
      <c r="I255" s="5">
        <v>0</v>
      </c>
      <c r="J255" s="4">
        <v>64</v>
      </c>
      <c r="K255" s="6">
        <v>3</v>
      </c>
      <c r="L255" s="5" t="s">
        <v>3</v>
      </c>
      <c r="M255" s="5">
        <v>0</v>
      </c>
    </row>
    <row r="256" spans="1:13" ht="12.75" customHeight="1" x14ac:dyDescent="0.2">
      <c r="A256" s="1">
        <v>42</v>
      </c>
      <c r="B256" s="1">
        <v>162</v>
      </c>
      <c r="C256" s="55" t="s">
        <v>66</v>
      </c>
      <c r="D256" s="43"/>
      <c r="E256" s="43">
        <f>SUM(E257)</f>
        <v>1355817.58</v>
      </c>
      <c r="F256" s="43">
        <f t="shared" si="48"/>
        <v>600000</v>
      </c>
      <c r="G256" s="43">
        <f t="shared" si="48"/>
        <v>600000</v>
      </c>
      <c r="H256" s="43">
        <v>0</v>
      </c>
      <c r="I256" s="43">
        <v>0</v>
      </c>
      <c r="J256" s="4">
        <v>65</v>
      </c>
      <c r="K256" s="4"/>
      <c r="L256" s="3" t="s">
        <v>1</v>
      </c>
      <c r="M256" s="3">
        <v>0</v>
      </c>
    </row>
    <row r="257" spans="1:13" ht="12.75" hidden="1" customHeight="1" x14ac:dyDescent="0.2">
      <c r="B257" s="1">
        <v>163</v>
      </c>
      <c r="C257" s="58">
        <v>421</v>
      </c>
      <c r="D257" s="57" t="s">
        <v>288</v>
      </c>
      <c r="E257" s="3">
        <v>1355817.58</v>
      </c>
      <c r="F257" s="3">
        <v>600000</v>
      </c>
      <c r="G257" s="3">
        <v>600000</v>
      </c>
      <c r="H257" s="3"/>
      <c r="I257" s="3"/>
      <c r="J257" s="4"/>
      <c r="K257" s="4"/>
      <c r="L257" s="3"/>
      <c r="M257" s="3"/>
    </row>
    <row r="258" spans="1:13" ht="12.75" customHeight="1" x14ac:dyDescent="0.2">
      <c r="B258" s="1">
        <v>164</v>
      </c>
      <c r="C258" s="44" t="s">
        <v>69</v>
      </c>
      <c r="D258" s="44"/>
      <c r="E258" s="45">
        <f>E259</f>
        <v>733810.22</v>
      </c>
      <c r="F258" s="45">
        <f t="shared" ref="F258:G258" si="49">F259</f>
        <v>300000</v>
      </c>
      <c r="G258" s="45">
        <f t="shared" si="49"/>
        <v>400000</v>
      </c>
      <c r="H258" s="45">
        <v>0</v>
      </c>
      <c r="I258" s="45">
        <v>0</v>
      </c>
      <c r="J258" s="4">
        <v>63</v>
      </c>
      <c r="K258" s="9" t="s">
        <v>5</v>
      </c>
      <c r="L258" s="8" t="s">
        <v>28</v>
      </c>
      <c r="M258" s="7">
        <v>0</v>
      </c>
    </row>
    <row r="259" spans="1:13" ht="12.75" customHeight="1" x14ac:dyDescent="0.2">
      <c r="A259" s="1">
        <v>4</v>
      </c>
      <c r="B259" s="1">
        <v>165</v>
      </c>
      <c r="C259" s="53" t="s">
        <v>67</v>
      </c>
      <c r="D259" s="5"/>
      <c r="E259" s="5">
        <f>SUM(E260)</f>
        <v>733810.22</v>
      </c>
      <c r="F259" s="5">
        <f t="shared" ref="F259:G260" si="50">SUM(F260)</f>
        <v>300000</v>
      </c>
      <c r="G259" s="5">
        <f t="shared" si="50"/>
        <v>400000</v>
      </c>
      <c r="H259" s="5">
        <v>0</v>
      </c>
      <c r="I259" s="5">
        <v>0</v>
      </c>
      <c r="J259" s="4">
        <v>64</v>
      </c>
      <c r="K259" s="6">
        <v>3</v>
      </c>
      <c r="L259" s="5" t="s">
        <v>3</v>
      </c>
      <c r="M259" s="5">
        <v>0</v>
      </c>
    </row>
    <row r="260" spans="1:13" ht="12.75" customHeight="1" x14ac:dyDescent="0.2">
      <c r="A260" s="1">
        <v>42</v>
      </c>
      <c r="B260" s="1">
        <v>166</v>
      </c>
      <c r="C260" s="55" t="s">
        <v>66</v>
      </c>
      <c r="D260" s="43"/>
      <c r="E260" s="43">
        <f>SUM(E261)</f>
        <v>733810.22</v>
      </c>
      <c r="F260" s="43">
        <f t="shared" si="50"/>
        <v>300000</v>
      </c>
      <c r="G260" s="43">
        <f t="shared" si="50"/>
        <v>400000</v>
      </c>
      <c r="H260" s="43">
        <v>0</v>
      </c>
      <c r="I260" s="43">
        <v>0</v>
      </c>
      <c r="J260" s="4">
        <v>65</v>
      </c>
      <c r="K260" s="4"/>
      <c r="L260" s="3" t="s">
        <v>1</v>
      </c>
      <c r="M260" s="3">
        <v>0</v>
      </c>
    </row>
    <row r="261" spans="1:13" ht="12.75" hidden="1" customHeight="1" x14ac:dyDescent="0.2">
      <c r="B261" s="1">
        <v>167</v>
      </c>
      <c r="C261" s="58">
        <v>421</v>
      </c>
      <c r="D261" s="57" t="s">
        <v>288</v>
      </c>
      <c r="E261" s="3">
        <v>733810.22</v>
      </c>
      <c r="F261" s="3">
        <v>300000</v>
      </c>
      <c r="G261" s="3">
        <v>400000</v>
      </c>
      <c r="H261" s="3"/>
      <c r="I261" s="3"/>
      <c r="J261" s="4"/>
      <c r="K261" s="4"/>
      <c r="L261" s="3"/>
      <c r="M261" s="3"/>
    </row>
    <row r="262" spans="1:13" x14ac:dyDescent="0.2">
      <c r="B262" s="1">
        <v>168</v>
      </c>
      <c r="C262" s="44" t="s">
        <v>11</v>
      </c>
      <c r="D262" s="44"/>
      <c r="E262" s="45">
        <f>E263</f>
        <v>110372.2</v>
      </c>
      <c r="F262" s="45">
        <f t="shared" ref="F262:G262" si="51">F263</f>
        <v>300000</v>
      </c>
      <c r="G262" s="45">
        <f t="shared" si="51"/>
        <v>400000</v>
      </c>
      <c r="H262" s="45">
        <v>0</v>
      </c>
      <c r="I262" s="45">
        <v>0</v>
      </c>
      <c r="J262" s="4">
        <v>63</v>
      </c>
      <c r="K262" s="9" t="s">
        <v>5</v>
      </c>
      <c r="L262" s="8" t="s">
        <v>28</v>
      </c>
      <c r="M262" s="7">
        <v>0</v>
      </c>
    </row>
    <row r="263" spans="1:13" ht="12.75" customHeight="1" x14ac:dyDescent="0.2">
      <c r="A263" s="1">
        <v>4</v>
      </c>
      <c r="B263" s="1">
        <v>169</v>
      </c>
      <c r="C263" s="53" t="s">
        <v>67</v>
      </c>
      <c r="D263" s="5"/>
      <c r="E263" s="5">
        <f>SUM(E264)</f>
        <v>110372.2</v>
      </c>
      <c r="F263" s="5">
        <f t="shared" ref="F263:G264" si="52">SUM(F264)</f>
        <v>300000</v>
      </c>
      <c r="G263" s="5">
        <f t="shared" si="52"/>
        <v>400000</v>
      </c>
      <c r="H263" s="5">
        <v>0</v>
      </c>
      <c r="I263" s="5">
        <v>0</v>
      </c>
      <c r="J263" s="4">
        <v>64</v>
      </c>
      <c r="K263" s="6">
        <v>3</v>
      </c>
      <c r="L263" s="5" t="s">
        <v>3</v>
      </c>
      <c r="M263" s="5">
        <v>0</v>
      </c>
    </row>
    <row r="264" spans="1:13" ht="12.75" customHeight="1" x14ac:dyDescent="0.2">
      <c r="A264" s="1">
        <v>42</v>
      </c>
      <c r="B264" s="1">
        <v>170</v>
      </c>
      <c r="C264" s="55" t="s">
        <v>66</v>
      </c>
      <c r="D264" s="43"/>
      <c r="E264" s="43">
        <f>SUM(E265)</f>
        <v>110372.2</v>
      </c>
      <c r="F264" s="43">
        <f t="shared" si="52"/>
        <v>300000</v>
      </c>
      <c r="G264" s="43">
        <f t="shared" si="52"/>
        <v>400000</v>
      </c>
      <c r="H264" s="43">
        <v>0</v>
      </c>
      <c r="I264" s="43">
        <v>0</v>
      </c>
      <c r="J264" s="4">
        <v>65</v>
      </c>
      <c r="K264" s="4"/>
      <c r="L264" s="3" t="s">
        <v>1</v>
      </c>
      <c r="M264" s="3">
        <v>0</v>
      </c>
    </row>
    <row r="265" spans="1:13" ht="12.75" hidden="1" customHeight="1" x14ac:dyDescent="0.2">
      <c r="B265" s="1">
        <v>171</v>
      </c>
      <c r="C265" s="58">
        <v>421</v>
      </c>
      <c r="D265" s="57" t="s">
        <v>288</v>
      </c>
      <c r="E265" s="3">
        <v>110372.2</v>
      </c>
      <c r="F265" s="3">
        <v>300000</v>
      </c>
      <c r="G265" s="3">
        <v>400000</v>
      </c>
      <c r="H265" s="3"/>
      <c r="I265" s="3"/>
      <c r="J265" s="4"/>
      <c r="K265" s="4"/>
      <c r="L265" s="3"/>
      <c r="M265" s="3"/>
    </row>
    <row r="266" spans="1:13" ht="12.75" customHeight="1" x14ac:dyDescent="0.2">
      <c r="B266" s="1">
        <v>172</v>
      </c>
      <c r="C266" s="14" t="s">
        <v>362</v>
      </c>
      <c r="D266" s="14"/>
      <c r="E266" s="13">
        <f>SUM(E267+E275)</f>
        <v>86000</v>
      </c>
      <c r="F266" s="13">
        <f t="shared" ref="F266:G266" si="53">SUM(F267+F275)</f>
        <v>0</v>
      </c>
      <c r="G266" s="13">
        <f t="shared" si="53"/>
        <v>0</v>
      </c>
      <c r="H266" s="13">
        <f>H271+H268</f>
        <v>45407.68</v>
      </c>
      <c r="I266" s="13">
        <f>H266/E266*100</f>
        <v>52.799627906976745</v>
      </c>
      <c r="J266" s="4">
        <v>82</v>
      </c>
      <c r="K266" s="12" t="s">
        <v>13</v>
      </c>
      <c r="L266" s="11" t="s">
        <v>70</v>
      </c>
      <c r="M266" s="10">
        <v>0</v>
      </c>
    </row>
    <row r="267" spans="1:13" ht="12.75" customHeight="1" x14ac:dyDescent="0.2">
      <c r="B267" s="1">
        <v>173</v>
      </c>
      <c r="C267" s="44" t="s">
        <v>69</v>
      </c>
      <c r="D267" s="44"/>
      <c r="E267" s="45">
        <f>SUM(E268)</f>
        <v>43000</v>
      </c>
      <c r="F267" s="45">
        <f t="shared" ref="F267:G269" si="54">SUM(F268)</f>
        <v>0</v>
      </c>
      <c r="G267" s="45">
        <f t="shared" si="54"/>
        <v>0</v>
      </c>
      <c r="H267" s="45">
        <f>SUM(H268+H271)</f>
        <v>45407.68</v>
      </c>
      <c r="I267" s="45">
        <v>0</v>
      </c>
      <c r="J267" s="4">
        <v>83</v>
      </c>
      <c r="K267" s="9" t="s">
        <v>5</v>
      </c>
      <c r="L267" s="8" t="s">
        <v>28</v>
      </c>
      <c r="M267" s="7">
        <v>0</v>
      </c>
    </row>
    <row r="268" spans="1:13" ht="12.75" customHeight="1" x14ac:dyDescent="0.2">
      <c r="A268" s="1">
        <v>4</v>
      </c>
      <c r="B268" s="1">
        <v>174</v>
      </c>
      <c r="C268" s="53" t="s">
        <v>67</v>
      </c>
      <c r="D268" s="5"/>
      <c r="E268" s="5">
        <f>SUM(E269)</f>
        <v>43000</v>
      </c>
      <c r="F268" s="5">
        <f t="shared" si="54"/>
        <v>0</v>
      </c>
      <c r="G268" s="5">
        <f t="shared" si="54"/>
        <v>0</v>
      </c>
      <c r="H268" s="5">
        <v>0</v>
      </c>
      <c r="I268" s="5">
        <v>0</v>
      </c>
      <c r="J268" s="4">
        <v>64</v>
      </c>
      <c r="K268" s="6">
        <v>3</v>
      </c>
      <c r="L268" s="5" t="s">
        <v>3</v>
      </c>
      <c r="M268" s="5">
        <v>0</v>
      </c>
    </row>
    <row r="269" spans="1:13" ht="12.75" customHeight="1" x14ac:dyDescent="0.2">
      <c r="A269" s="1">
        <v>42</v>
      </c>
      <c r="B269" s="1">
        <v>175</v>
      </c>
      <c r="C269" s="55" t="s">
        <v>66</v>
      </c>
      <c r="D269" s="43"/>
      <c r="E269" s="43">
        <f>SUM(E270)</f>
        <v>43000</v>
      </c>
      <c r="F269" s="43">
        <f t="shared" si="54"/>
        <v>0</v>
      </c>
      <c r="G269" s="43">
        <f t="shared" si="54"/>
        <v>0</v>
      </c>
      <c r="H269" s="43">
        <v>0</v>
      </c>
      <c r="I269" s="43">
        <v>0</v>
      </c>
      <c r="J269" s="4">
        <v>65</v>
      </c>
      <c r="K269" s="4"/>
      <c r="L269" s="3" t="s">
        <v>1</v>
      </c>
      <c r="M269" s="3">
        <v>0</v>
      </c>
    </row>
    <row r="270" spans="1:13" ht="12.75" hidden="1" customHeight="1" x14ac:dyDescent="0.2">
      <c r="B270" s="1">
        <v>176</v>
      </c>
      <c r="C270" s="58">
        <v>421</v>
      </c>
      <c r="D270" s="57" t="s">
        <v>282</v>
      </c>
      <c r="E270" s="3">
        <v>43000</v>
      </c>
      <c r="F270" s="3">
        <v>0</v>
      </c>
      <c r="G270" s="3">
        <v>0</v>
      </c>
      <c r="H270" s="3"/>
      <c r="I270" s="3"/>
      <c r="J270" s="4"/>
      <c r="K270" s="4"/>
      <c r="L270" s="3"/>
      <c r="M270" s="3"/>
    </row>
    <row r="271" spans="1:13" ht="12.75" customHeight="1" x14ac:dyDescent="0.2">
      <c r="C271" s="53" t="s">
        <v>361</v>
      </c>
      <c r="D271" s="5"/>
      <c r="E271" s="5">
        <v>0</v>
      </c>
      <c r="F271" s="5"/>
      <c r="G271" s="5"/>
      <c r="H271" s="5">
        <f>H272</f>
        <v>45407.68</v>
      </c>
      <c r="I271" s="5"/>
      <c r="J271" s="4"/>
      <c r="K271" s="4"/>
      <c r="L271" s="3"/>
      <c r="M271" s="3"/>
    </row>
    <row r="272" spans="1:13" ht="12.75" customHeight="1" x14ac:dyDescent="0.2">
      <c r="C272" s="55" t="s">
        <v>363</v>
      </c>
      <c r="D272" s="43"/>
      <c r="E272" s="43">
        <v>0</v>
      </c>
      <c r="F272" s="43"/>
      <c r="G272" s="43"/>
      <c r="H272" s="43">
        <f>H274</f>
        <v>45407.68</v>
      </c>
      <c r="I272" s="43"/>
      <c r="J272" s="4"/>
      <c r="K272" s="4"/>
      <c r="L272" s="3"/>
      <c r="M272" s="3"/>
    </row>
    <row r="273" spans="1:13" ht="12.75" hidden="1" customHeight="1" x14ac:dyDescent="0.2">
      <c r="C273" s="58">
        <v>363</v>
      </c>
      <c r="D273" s="57"/>
      <c r="E273" s="3"/>
      <c r="F273" s="3"/>
      <c r="G273" s="3"/>
      <c r="H273" s="3"/>
      <c r="I273" s="3"/>
      <c r="J273" s="4"/>
      <c r="K273" s="4"/>
      <c r="L273" s="3"/>
      <c r="M273" s="3"/>
    </row>
    <row r="274" spans="1:13" ht="12.75" customHeight="1" x14ac:dyDescent="0.2">
      <c r="C274" s="97">
        <v>3632</v>
      </c>
      <c r="D274" s="98" t="s">
        <v>364</v>
      </c>
      <c r="E274" s="98">
        <v>0</v>
      </c>
      <c r="F274" s="98"/>
      <c r="G274" s="98"/>
      <c r="H274" s="98">
        <v>45407.68</v>
      </c>
      <c r="I274" s="98"/>
      <c r="J274" s="4"/>
      <c r="K274" s="4"/>
      <c r="L274" s="3"/>
      <c r="M274" s="3"/>
    </row>
    <row r="275" spans="1:13" ht="12.75" customHeight="1" x14ac:dyDescent="0.2">
      <c r="B275" s="1">
        <v>177</v>
      </c>
      <c r="C275" s="44" t="s">
        <v>8</v>
      </c>
      <c r="D275" s="44"/>
      <c r="E275" s="45">
        <f>SUM(E276)</f>
        <v>43000</v>
      </c>
      <c r="F275" s="45">
        <f t="shared" ref="F275:G277" si="55">SUM(F276)</f>
        <v>0</v>
      </c>
      <c r="G275" s="45">
        <f t="shared" si="55"/>
        <v>0</v>
      </c>
      <c r="H275" s="45">
        <v>0</v>
      </c>
      <c r="I275" s="45">
        <v>0</v>
      </c>
      <c r="J275" s="4">
        <v>86</v>
      </c>
      <c r="K275" s="9" t="s">
        <v>5</v>
      </c>
      <c r="L275" s="8" t="s">
        <v>68</v>
      </c>
      <c r="M275" s="7">
        <v>0</v>
      </c>
    </row>
    <row r="276" spans="1:13" ht="12.75" customHeight="1" x14ac:dyDescent="0.2">
      <c r="A276" s="1">
        <v>4</v>
      </c>
      <c r="B276" s="1">
        <v>178</v>
      </c>
      <c r="C276" s="53" t="s">
        <v>67</v>
      </c>
      <c r="D276" s="5"/>
      <c r="E276" s="5">
        <f>SUM(E277)</f>
        <v>43000</v>
      </c>
      <c r="F276" s="5">
        <f t="shared" si="55"/>
        <v>0</v>
      </c>
      <c r="G276" s="5">
        <f t="shared" si="55"/>
        <v>0</v>
      </c>
      <c r="H276" s="5">
        <v>0</v>
      </c>
      <c r="I276" s="5">
        <v>0</v>
      </c>
      <c r="J276" s="4">
        <v>64</v>
      </c>
      <c r="K276" s="6">
        <v>3</v>
      </c>
      <c r="L276" s="5" t="s">
        <v>3</v>
      </c>
      <c r="M276" s="5">
        <v>0</v>
      </c>
    </row>
    <row r="277" spans="1:13" ht="12.75" customHeight="1" x14ac:dyDescent="0.2">
      <c r="A277" s="1">
        <v>42</v>
      </c>
      <c r="B277" s="1">
        <v>179</v>
      </c>
      <c r="C277" s="55" t="s">
        <v>66</v>
      </c>
      <c r="D277" s="43"/>
      <c r="E277" s="43">
        <f>SUM(E278)</f>
        <v>43000</v>
      </c>
      <c r="F277" s="43">
        <f t="shared" si="55"/>
        <v>0</v>
      </c>
      <c r="G277" s="43">
        <f t="shared" si="55"/>
        <v>0</v>
      </c>
      <c r="H277" s="43">
        <v>0</v>
      </c>
      <c r="I277" s="43">
        <v>0</v>
      </c>
      <c r="J277" s="4">
        <v>65</v>
      </c>
      <c r="K277" s="4"/>
      <c r="L277" s="3" t="s">
        <v>1</v>
      </c>
      <c r="M277" s="3">
        <v>0</v>
      </c>
    </row>
    <row r="278" spans="1:13" ht="12.75" hidden="1" customHeight="1" x14ac:dyDescent="0.2">
      <c r="B278" s="1">
        <v>180</v>
      </c>
      <c r="C278" s="58">
        <v>421</v>
      </c>
      <c r="D278" s="57" t="s">
        <v>282</v>
      </c>
      <c r="E278" s="3">
        <v>43000</v>
      </c>
      <c r="F278" s="3">
        <v>0</v>
      </c>
      <c r="G278" s="3">
        <v>0</v>
      </c>
      <c r="H278" s="3"/>
      <c r="I278" s="3"/>
      <c r="J278" s="4"/>
      <c r="K278" s="4"/>
      <c r="L278" s="3"/>
      <c r="M278" s="3"/>
    </row>
    <row r="279" spans="1:13" ht="12.75" customHeight="1" x14ac:dyDescent="0.2">
      <c r="B279" s="1">
        <v>181</v>
      </c>
      <c r="C279" s="14" t="s">
        <v>73</v>
      </c>
      <c r="D279" s="14"/>
      <c r="E279" s="13">
        <f>SUM(E280)</f>
        <v>82500</v>
      </c>
      <c r="F279" s="13">
        <f t="shared" ref="F279:G282" si="56">SUM(F280)</f>
        <v>50000</v>
      </c>
      <c r="G279" s="13">
        <f t="shared" si="56"/>
        <v>50000</v>
      </c>
      <c r="H279" s="13">
        <f>H280</f>
        <v>60698.12</v>
      </c>
      <c r="I279" s="13">
        <f>H279/E279*100</f>
        <v>73.573478787878784</v>
      </c>
      <c r="J279" s="4"/>
      <c r="K279" s="12"/>
      <c r="L279" s="11"/>
      <c r="M279" s="10"/>
    </row>
    <row r="280" spans="1:13" ht="12.75" customHeight="1" x14ac:dyDescent="0.2">
      <c r="B280" s="1">
        <v>182</v>
      </c>
      <c r="C280" s="44" t="s">
        <v>69</v>
      </c>
      <c r="D280" s="44"/>
      <c r="E280" s="45">
        <f>SUM(E281)</f>
        <v>82500</v>
      </c>
      <c r="F280" s="45">
        <f t="shared" si="56"/>
        <v>50000</v>
      </c>
      <c r="G280" s="45">
        <f t="shared" si="56"/>
        <v>50000</v>
      </c>
      <c r="H280" s="45">
        <f>H281</f>
        <v>60698.12</v>
      </c>
      <c r="I280" s="45">
        <f>H280/E280*100</f>
        <v>73.573478787878784</v>
      </c>
      <c r="J280" s="4"/>
      <c r="K280" s="9"/>
      <c r="L280" s="8"/>
      <c r="M280" s="7"/>
    </row>
    <row r="281" spans="1:13" ht="12.75" customHeight="1" x14ac:dyDescent="0.2">
      <c r="A281" s="1">
        <v>4</v>
      </c>
      <c r="B281" s="1">
        <v>183</v>
      </c>
      <c r="C281" s="53" t="s">
        <v>56</v>
      </c>
      <c r="D281" s="5"/>
      <c r="E281" s="5">
        <f>SUM(E282)</f>
        <v>82500</v>
      </c>
      <c r="F281" s="5">
        <f t="shared" si="56"/>
        <v>50000</v>
      </c>
      <c r="G281" s="5">
        <f t="shared" si="56"/>
        <v>50000</v>
      </c>
      <c r="H281" s="5">
        <f>H282</f>
        <v>60698.12</v>
      </c>
      <c r="I281" s="5">
        <f>H281/E281*100</f>
        <v>73.573478787878784</v>
      </c>
      <c r="J281" s="4">
        <v>92</v>
      </c>
      <c r="K281" s="6">
        <v>4</v>
      </c>
      <c r="L281" s="5" t="s">
        <v>56</v>
      </c>
      <c r="M281" s="5">
        <v>0</v>
      </c>
    </row>
    <row r="282" spans="1:13" ht="12.75" customHeight="1" x14ac:dyDescent="0.2">
      <c r="A282" s="1">
        <v>42</v>
      </c>
      <c r="B282" s="1">
        <v>184</v>
      </c>
      <c r="C282" s="55" t="s">
        <v>72</v>
      </c>
      <c r="D282" s="43"/>
      <c r="E282" s="43">
        <f>SUM(E283)</f>
        <v>82500</v>
      </c>
      <c r="F282" s="43">
        <f t="shared" si="56"/>
        <v>50000</v>
      </c>
      <c r="G282" s="43">
        <f t="shared" si="56"/>
        <v>50000</v>
      </c>
      <c r="H282" s="43">
        <f>H284</f>
        <v>60698.12</v>
      </c>
      <c r="I282" s="43">
        <f>H282/E282*100</f>
        <v>73.573478787878784</v>
      </c>
      <c r="J282" s="4">
        <v>93</v>
      </c>
      <c r="K282" s="4"/>
      <c r="L282" s="3" t="s">
        <v>9</v>
      </c>
      <c r="M282" s="3">
        <v>0</v>
      </c>
    </row>
    <row r="283" spans="1:13" ht="12.75" hidden="1" customHeight="1" x14ac:dyDescent="0.2">
      <c r="B283" s="1">
        <v>185</v>
      </c>
      <c r="C283" s="58">
        <v>421</v>
      </c>
      <c r="D283" s="57" t="s">
        <v>223</v>
      </c>
      <c r="E283" s="3">
        <v>82500</v>
      </c>
      <c r="F283" s="3">
        <v>50000</v>
      </c>
      <c r="G283" s="3">
        <v>50000</v>
      </c>
      <c r="H283" s="3"/>
      <c r="I283" s="3"/>
      <c r="J283" s="4"/>
      <c r="K283" s="4"/>
      <c r="L283" s="3"/>
      <c r="M283" s="3"/>
    </row>
    <row r="284" spans="1:13" ht="12.75" customHeight="1" x14ac:dyDescent="0.2">
      <c r="C284" s="97">
        <v>4214</v>
      </c>
      <c r="D284" s="98"/>
      <c r="E284" s="98"/>
      <c r="F284" s="98"/>
      <c r="G284" s="98"/>
      <c r="H284" s="98">
        <v>60698.12</v>
      </c>
      <c r="I284" s="98"/>
      <c r="J284" s="4"/>
      <c r="K284" s="4"/>
      <c r="L284" s="3"/>
      <c r="M284" s="3"/>
    </row>
    <row r="285" spans="1:13" ht="12.75" customHeight="1" x14ac:dyDescent="0.2">
      <c r="B285" s="1">
        <v>186</v>
      </c>
      <c r="C285" s="14" t="s">
        <v>71</v>
      </c>
      <c r="D285" s="14"/>
      <c r="E285" s="13">
        <f>SUM(E286+E290)</f>
        <v>40000</v>
      </c>
      <c r="F285" s="13">
        <f t="shared" ref="F285:G292" si="57">SUM(F286)</f>
        <v>40000</v>
      </c>
      <c r="G285" s="13">
        <f t="shared" si="57"/>
        <v>0</v>
      </c>
      <c r="H285" s="13">
        <v>0</v>
      </c>
      <c r="I285" s="13">
        <v>0</v>
      </c>
      <c r="J285" s="4">
        <v>82</v>
      </c>
      <c r="K285" s="12" t="s">
        <v>13</v>
      </c>
      <c r="L285" s="11" t="s">
        <v>70</v>
      </c>
      <c r="M285" s="10">
        <v>0</v>
      </c>
    </row>
    <row r="286" spans="1:13" ht="12.75" customHeight="1" x14ac:dyDescent="0.2">
      <c r="B286" s="1">
        <v>187</v>
      </c>
      <c r="C286" s="44" t="s">
        <v>69</v>
      </c>
      <c r="D286" s="44"/>
      <c r="E286" s="45">
        <f>SUM(E287)</f>
        <v>20000</v>
      </c>
      <c r="F286" s="45">
        <f t="shared" si="57"/>
        <v>40000</v>
      </c>
      <c r="G286" s="45">
        <f t="shared" si="57"/>
        <v>0</v>
      </c>
      <c r="H286" s="45">
        <v>0</v>
      </c>
      <c r="I286" s="45">
        <v>0</v>
      </c>
      <c r="J286" s="4">
        <v>86</v>
      </c>
      <c r="K286" s="9" t="s">
        <v>5</v>
      </c>
      <c r="L286" s="8" t="s">
        <v>68</v>
      </c>
      <c r="M286" s="7">
        <v>0</v>
      </c>
    </row>
    <row r="287" spans="1:13" ht="12.75" customHeight="1" x14ac:dyDescent="0.2">
      <c r="A287" s="1">
        <v>4</v>
      </c>
      <c r="B287" s="1">
        <v>188</v>
      </c>
      <c r="C287" s="53" t="s">
        <v>67</v>
      </c>
      <c r="D287" s="5"/>
      <c r="E287" s="5">
        <f>SUM(E288)</f>
        <v>20000</v>
      </c>
      <c r="F287" s="5">
        <f t="shared" si="57"/>
        <v>40000</v>
      </c>
      <c r="G287" s="5">
        <f t="shared" si="57"/>
        <v>0</v>
      </c>
      <c r="H287" s="5">
        <v>0</v>
      </c>
      <c r="I287" s="5">
        <v>0</v>
      </c>
      <c r="J287" s="4">
        <v>64</v>
      </c>
      <c r="K287" s="6">
        <v>3</v>
      </c>
      <c r="L287" s="5" t="s">
        <v>3</v>
      </c>
      <c r="M287" s="5">
        <v>0</v>
      </c>
    </row>
    <row r="288" spans="1:13" ht="12.75" customHeight="1" x14ac:dyDescent="0.2">
      <c r="A288" s="1">
        <v>42</v>
      </c>
      <c r="B288" s="1">
        <v>189</v>
      </c>
      <c r="C288" s="55" t="s">
        <v>66</v>
      </c>
      <c r="D288" s="43"/>
      <c r="E288" s="43">
        <f>SUM(E289)</f>
        <v>20000</v>
      </c>
      <c r="F288" s="43">
        <f t="shared" si="57"/>
        <v>40000</v>
      </c>
      <c r="G288" s="43">
        <f t="shared" si="57"/>
        <v>0</v>
      </c>
      <c r="H288" s="43">
        <v>0</v>
      </c>
      <c r="I288" s="43">
        <v>0</v>
      </c>
      <c r="J288" s="4">
        <v>65</v>
      </c>
      <c r="K288" s="4"/>
      <c r="L288" s="3" t="s">
        <v>1</v>
      </c>
      <c r="M288" s="3">
        <v>0</v>
      </c>
    </row>
    <row r="289" spans="1:13" ht="12.75" hidden="1" customHeight="1" x14ac:dyDescent="0.2">
      <c r="B289" s="1">
        <v>190</v>
      </c>
      <c r="C289" s="58">
        <v>421</v>
      </c>
      <c r="D289" s="57" t="s">
        <v>224</v>
      </c>
      <c r="E289" s="3">
        <v>20000</v>
      </c>
      <c r="F289" s="3">
        <v>40000</v>
      </c>
      <c r="G289" s="3">
        <v>0</v>
      </c>
      <c r="H289" s="3"/>
      <c r="I289" s="3"/>
      <c r="J289" s="4"/>
      <c r="K289" s="4"/>
      <c r="L289" s="3"/>
      <c r="M289" s="3"/>
    </row>
    <row r="290" spans="1:13" ht="12.75" customHeight="1" x14ac:dyDescent="0.2">
      <c r="B290" s="1">
        <v>187</v>
      </c>
      <c r="C290" s="44" t="s">
        <v>11</v>
      </c>
      <c r="D290" s="44"/>
      <c r="E290" s="45">
        <f>SUM(E291)</f>
        <v>20000</v>
      </c>
      <c r="F290" s="45">
        <f t="shared" si="57"/>
        <v>40000</v>
      </c>
      <c r="G290" s="45">
        <f t="shared" si="57"/>
        <v>0</v>
      </c>
      <c r="H290" s="45">
        <v>0</v>
      </c>
      <c r="I290" s="45">
        <v>0</v>
      </c>
      <c r="J290" s="4">
        <v>86</v>
      </c>
      <c r="K290" s="9" t="s">
        <v>5</v>
      </c>
      <c r="L290" s="8" t="s">
        <v>68</v>
      </c>
      <c r="M290" s="7">
        <v>0</v>
      </c>
    </row>
    <row r="291" spans="1:13" ht="12.75" customHeight="1" x14ac:dyDescent="0.2">
      <c r="A291" s="1">
        <v>4</v>
      </c>
      <c r="B291" s="1">
        <v>188</v>
      </c>
      <c r="C291" s="53" t="s">
        <v>67</v>
      </c>
      <c r="D291" s="5"/>
      <c r="E291" s="5">
        <f>SUM(E292)</f>
        <v>20000</v>
      </c>
      <c r="F291" s="5">
        <f t="shared" si="57"/>
        <v>40000</v>
      </c>
      <c r="G291" s="5">
        <f t="shared" si="57"/>
        <v>0</v>
      </c>
      <c r="H291" s="5">
        <v>0</v>
      </c>
      <c r="I291" s="5">
        <v>0</v>
      </c>
      <c r="J291" s="4">
        <v>64</v>
      </c>
      <c r="K291" s="6">
        <v>3</v>
      </c>
      <c r="L291" s="5" t="s">
        <v>3</v>
      </c>
      <c r="M291" s="5">
        <v>0</v>
      </c>
    </row>
    <row r="292" spans="1:13" ht="12.75" customHeight="1" x14ac:dyDescent="0.2">
      <c r="A292" s="1">
        <v>42</v>
      </c>
      <c r="B292" s="1">
        <v>189</v>
      </c>
      <c r="C292" s="55" t="s">
        <v>66</v>
      </c>
      <c r="D292" s="43"/>
      <c r="E292" s="43">
        <f>SUM(E293)</f>
        <v>20000</v>
      </c>
      <c r="F292" s="43">
        <f t="shared" si="57"/>
        <v>40000</v>
      </c>
      <c r="G292" s="43">
        <f t="shared" si="57"/>
        <v>0</v>
      </c>
      <c r="H292" s="43">
        <v>0</v>
      </c>
      <c r="I292" s="43">
        <v>0</v>
      </c>
      <c r="J292" s="4">
        <v>65</v>
      </c>
      <c r="K292" s="4"/>
      <c r="L292" s="3" t="s">
        <v>1</v>
      </c>
      <c r="M292" s="3">
        <v>0</v>
      </c>
    </row>
    <row r="293" spans="1:13" ht="12.75" hidden="1" customHeight="1" x14ac:dyDescent="0.2">
      <c r="B293" s="1">
        <v>190</v>
      </c>
      <c r="C293" s="58">
        <v>421</v>
      </c>
      <c r="D293" s="57" t="s">
        <v>224</v>
      </c>
      <c r="E293" s="3">
        <v>20000</v>
      </c>
      <c r="F293" s="3">
        <v>40000</v>
      </c>
      <c r="G293" s="3">
        <v>0</v>
      </c>
      <c r="H293" s="3"/>
      <c r="I293" s="3"/>
      <c r="J293" s="4"/>
      <c r="K293" s="4"/>
      <c r="L293" s="3"/>
      <c r="M293" s="3"/>
    </row>
    <row r="294" spans="1:13" ht="12.75" customHeight="1" x14ac:dyDescent="0.2">
      <c r="B294" s="1">
        <v>191</v>
      </c>
      <c r="C294" s="14" t="s">
        <v>65</v>
      </c>
      <c r="D294" s="14"/>
      <c r="E294" s="13">
        <f>SUM(E295+E299)</f>
        <v>40000</v>
      </c>
      <c r="F294" s="13">
        <f t="shared" ref="F294:G294" si="58">SUM(F295+F299)</f>
        <v>0</v>
      </c>
      <c r="G294" s="13">
        <f t="shared" si="58"/>
        <v>0</v>
      </c>
      <c r="H294" s="13">
        <v>0</v>
      </c>
      <c r="I294" s="13">
        <v>0</v>
      </c>
      <c r="J294" s="4">
        <v>117</v>
      </c>
      <c r="K294" s="12" t="s">
        <v>13</v>
      </c>
      <c r="L294" s="11" t="s">
        <v>64</v>
      </c>
      <c r="M294" s="10">
        <v>0</v>
      </c>
    </row>
    <row r="295" spans="1:13" x14ac:dyDescent="0.2">
      <c r="B295" s="1">
        <v>192</v>
      </c>
      <c r="C295" s="44" t="s">
        <v>11</v>
      </c>
      <c r="D295" s="44"/>
      <c r="E295" s="45">
        <f>SUM(E296)</f>
        <v>20000</v>
      </c>
      <c r="F295" s="45">
        <f t="shared" ref="F295:G297" si="59">SUM(F296)</f>
        <v>0</v>
      </c>
      <c r="G295" s="45">
        <f t="shared" si="59"/>
        <v>0</v>
      </c>
      <c r="H295" s="45">
        <v>0</v>
      </c>
      <c r="I295" s="45">
        <v>0</v>
      </c>
      <c r="J295" s="4">
        <v>118</v>
      </c>
      <c r="K295" s="9" t="s">
        <v>5</v>
      </c>
      <c r="L295" s="8" t="s">
        <v>28</v>
      </c>
      <c r="M295" s="7">
        <v>0</v>
      </c>
    </row>
    <row r="296" spans="1:13" ht="12.75" customHeight="1" x14ac:dyDescent="0.2">
      <c r="A296" s="1">
        <v>4</v>
      </c>
      <c r="B296" s="1">
        <v>193</v>
      </c>
      <c r="C296" s="53" t="s">
        <v>56</v>
      </c>
      <c r="D296" s="5"/>
      <c r="E296" s="5">
        <f>SUM(E297)</f>
        <v>20000</v>
      </c>
      <c r="F296" s="5">
        <f t="shared" si="59"/>
        <v>0</v>
      </c>
      <c r="G296" s="5">
        <f t="shared" si="59"/>
        <v>0</v>
      </c>
      <c r="H296" s="5">
        <v>0</v>
      </c>
      <c r="I296" s="5">
        <v>0</v>
      </c>
      <c r="J296" s="4">
        <v>119</v>
      </c>
      <c r="K296" s="6">
        <v>4</v>
      </c>
      <c r="L296" s="5" t="s">
        <v>56</v>
      </c>
      <c r="M296" s="5">
        <v>0</v>
      </c>
    </row>
    <row r="297" spans="1:13" ht="12.75" customHeight="1" x14ac:dyDescent="0.2">
      <c r="A297" s="1">
        <v>42</v>
      </c>
      <c r="B297" s="1">
        <v>194</v>
      </c>
      <c r="C297" s="55" t="s">
        <v>9</v>
      </c>
      <c r="D297" s="43"/>
      <c r="E297" s="43">
        <f>SUM(E298)</f>
        <v>20000</v>
      </c>
      <c r="F297" s="43">
        <f t="shared" si="59"/>
        <v>0</v>
      </c>
      <c r="G297" s="43">
        <f t="shared" si="59"/>
        <v>0</v>
      </c>
      <c r="H297" s="43">
        <v>0</v>
      </c>
      <c r="I297" s="43">
        <v>0</v>
      </c>
      <c r="J297" s="4">
        <v>120</v>
      </c>
      <c r="K297" s="4"/>
      <c r="L297" s="3" t="s">
        <v>9</v>
      </c>
      <c r="M297" s="3">
        <v>0</v>
      </c>
    </row>
    <row r="298" spans="1:13" ht="12.75" hidden="1" customHeight="1" x14ac:dyDescent="0.2">
      <c r="B298" s="1">
        <v>195</v>
      </c>
      <c r="C298" s="58">
        <v>421</v>
      </c>
      <c r="D298" s="57" t="s">
        <v>225</v>
      </c>
      <c r="E298" s="3">
        <v>20000</v>
      </c>
      <c r="F298" s="3">
        <v>0</v>
      </c>
      <c r="G298" s="3">
        <v>0</v>
      </c>
      <c r="H298" s="3"/>
      <c r="I298" s="3"/>
      <c r="J298" s="4"/>
      <c r="K298" s="4"/>
      <c r="L298" s="3"/>
      <c r="M298" s="3"/>
    </row>
    <row r="299" spans="1:13" ht="12.75" customHeight="1" x14ac:dyDescent="0.2">
      <c r="B299" s="1">
        <v>196</v>
      </c>
      <c r="C299" s="44" t="s">
        <v>8</v>
      </c>
      <c r="D299" s="44"/>
      <c r="E299" s="45">
        <f>SUM(E300)</f>
        <v>20000</v>
      </c>
      <c r="F299" s="45">
        <f t="shared" ref="F299:G301" si="60">SUM(F300)</f>
        <v>0</v>
      </c>
      <c r="G299" s="45">
        <f t="shared" si="60"/>
        <v>0</v>
      </c>
      <c r="H299" s="45">
        <v>0</v>
      </c>
      <c r="I299" s="45">
        <v>0</v>
      </c>
      <c r="J299" s="4">
        <v>121</v>
      </c>
      <c r="K299" s="9" t="s">
        <v>5</v>
      </c>
      <c r="L299" s="8" t="s">
        <v>63</v>
      </c>
      <c r="M299" s="7">
        <v>0</v>
      </c>
    </row>
    <row r="300" spans="1:13" ht="12.75" customHeight="1" x14ac:dyDescent="0.2">
      <c r="A300" s="1">
        <v>4</v>
      </c>
      <c r="B300" s="1">
        <v>197</v>
      </c>
      <c r="C300" s="53" t="s">
        <v>56</v>
      </c>
      <c r="D300" s="5"/>
      <c r="E300" s="5">
        <f>SUM(E301)</f>
        <v>20000</v>
      </c>
      <c r="F300" s="5">
        <f t="shared" si="60"/>
        <v>0</v>
      </c>
      <c r="G300" s="5">
        <f t="shared" si="60"/>
        <v>0</v>
      </c>
      <c r="H300" s="5">
        <v>0</v>
      </c>
      <c r="I300" s="5">
        <v>0</v>
      </c>
      <c r="J300" s="4">
        <v>122</v>
      </c>
      <c r="K300" s="6">
        <v>4</v>
      </c>
      <c r="L300" s="5" t="s">
        <v>56</v>
      </c>
      <c r="M300" s="5">
        <v>0</v>
      </c>
    </row>
    <row r="301" spans="1:13" ht="12.75" customHeight="1" x14ac:dyDescent="0.2">
      <c r="A301" s="1">
        <v>42</v>
      </c>
      <c r="B301" s="1">
        <v>198</v>
      </c>
      <c r="C301" s="55" t="s">
        <v>9</v>
      </c>
      <c r="D301" s="43"/>
      <c r="E301" s="43">
        <f>SUM(E302)</f>
        <v>20000</v>
      </c>
      <c r="F301" s="43">
        <f t="shared" si="60"/>
        <v>0</v>
      </c>
      <c r="G301" s="43">
        <f t="shared" si="60"/>
        <v>0</v>
      </c>
      <c r="H301" s="43">
        <v>0</v>
      </c>
      <c r="I301" s="43">
        <v>0</v>
      </c>
      <c r="J301" s="4">
        <v>123</v>
      </c>
      <c r="K301" s="4"/>
      <c r="L301" s="3" t="s">
        <v>9</v>
      </c>
      <c r="M301" s="3">
        <v>0</v>
      </c>
    </row>
    <row r="302" spans="1:13" ht="12.75" hidden="1" customHeight="1" x14ac:dyDescent="0.2">
      <c r="B302" s="1">
        <v>199</v>
      </c>
      <c r="C302" s="58">
        <v>421</v>
      </c>
      <c r="D302" s="57" t="s">
        <v>225</v>
      </c>
      <c r="E302" s="3">
        <v>20000</v>
      </c>
      <c r="F302" s="3">
        <v>0</v>
      </c>
      <c r="G302" s="3">
        <v>0</v>
      </c>
      <c r="H302" s="3"/>
      <c r="I302" s="3"/>
      <c r="J302" s="4"/>
      <c r="K302" s="4"/>
      <c r="L302" s="3"/>
      <c r="M302" s="3"/>
    </row>
    <row r="303" spans="1:13" ht="12.75" customHeight="1" x14ac:dyDescent="0.2">
      <c r="B303" s="1">
        <v>200</v>
      </c>
      <c r="C303" s="14" t="s">
        <v>289</v>
      </c>
      <c r="D303" s="14"/>
      <c r="E303" s="13">
        <f>SUM(E304+E308)</f>
        <v>4798.75</v>
      </c>
      <c r="F303" s="13">
        <f t="shared" ref="F303:G303" si="61">SUM(F304+F308)</f>
        <v>0</v>
      </c>
      <c r="G303" s="13">
        <f t="shared" si="61"/>
        <v>0</v>
      </c>
      <c r="H303" s="13">
        <v>0</v>
      </c>
      <c r="I303" s="13">
        <v>0</v>
      </c>
      <c r="J303" s="4">
        <v>124</v>
      </c>
      <c r="K303" s="12" t="s">
        <v>13</v>
      </c>
      <c r="L303" s="11" t="s">
        <v>62</v>
      </c>
      <c r="M303" s="10">
        <v>0</v>
      </c>
    </row>
    <row r="304" spans="1:13" ht="12.75" customHeight="1" x14ac:dyDescent="0.2">
      <c r="B304" s="1">
        <v>201</v>
      </c>
      <c r="C304" s="44" t="s">
        <v>8</v>
      </c>
      <c r="D304" s="44"/>
      <c r="E304" s="45">
        <f>SUM(E305)</f>
        <v>3839</v>
      </c>
      <c r="F304" s="45">
        <f t="shared" ref="F304:G306" si="62">SUM(F305)</f>
        <v>0</v>
      </c>
      <c r="G304" s="45">
        <f t="shared" si="62"/>
        <v>0</v>
      </c>
      <c r="H304" s="45">
        <v>0</v>
      </c>
      <c r="I304" s="45">
        <v>0</v>
      </c>
      <c r="J304" s="4">
        <v>125</v>
      </c>
      <c r="K304" s="9" t="s">
        <v>5</v>
      </c>
      <c r="L304" s="8" t="s">
        <v>44</v>
      </c>
      <c r="M304" s="7">
        <v>0</v>
      </c>
    </row>
    <row r="305" spans="1:13" ht="12.75" customHeight="1" x14ac:dyDescent="0.2">
      <c r="A305" s="1">
        <v>4</v>
      </c>
      <c r="B305" s="1">
        <v>202</v>
      </c>
      <c r="C305" s="53" t="s">
        <v>56</v>
      </c>
      <c r="D305" s="5"/>
      <c r="E305" s="5">
        <f>SUM(E306)</f>
        <v>3839</v>
      </c>
      <c r="F305" s="5">
        <f t="shared" si="62"/>
        <v>0</v>
      </c>
      <c r="G305" s="5">
        <f t="shared" si="62"/>
        <v>0</v>
      </c>
      <c r="H305" s="5">
        <v>0</v>
      </c>
      <c r="I305" s="5">
        <v>0</v>
      </c>
      <c r="J305" s="4">
        <v>122</v>
      </c>
      <c r="K305" s="6">
        <v>4</v>
      </c>
      <c r="L305" s="5" t="s">
        <v>56</v>
      </c>
      <c r="M305" s="5">
        <v>0</v>
      </c>
    </row>
    <row r="306" spans="1:13" ht="12.75" customHeight="1" x14ac:dyDescent="0.2">
      <c r="A306" s="1">
        <v>42</v>
      </c>
      <c r="B306" s="1">
        <v>203</v>
      </c>
      <c r="C306" s="55" t="s">
        <v>9</v>
      </c>
      <c r="D306" s="43"/>
      <c r="E306" s="43">
        <f>SUM(E307)</f>
        <v>3839</v>
      </c>
      <c r="F306" s="43">
        <f t="shared" si="62"/>
        <v>0</v>
      </c>
      <c r="G306" s="43">
        <f t="shared" si="62"/>
        <v>0</v>
      </c>
      <c r="H306" s="43">
        <v>0</v>
      </c>
      <c r="I306" s="43">
        <v>0</v>
      </c>
      <c r="J306" s="4">
        <v>123</v>
      </c>
      <c r="K306" s="4"/>
      <c r="L306" s="3" t="s">
        <v>9</v>
      </c>
      <c r="M306" s="3">
        <v>0</v>
      </c>
    </row>
    <row r="307" spans="1:13" ht="12.75" hidden="1" customHeight="1" x14ac:dyDescent="0.2">
      <c r="B307" s="1">
        <v>204</v>
      </c>
      <c r="C307" s="58">
        <v>451</v>
      </c>
      <c r="D307" s="57" t="s">
        <v>290</v>
      </c>
      <c r="E307" s="3">
        <v>3839</v>
      </c>
      <c r="F307" s="3">
        <v>0</v>
      </c>
      <c r="G307" s="3">
        <v>0</v>
      </c>
      <c r="H307" s="3"/>
      <c r="I307" s="3"/>
      <c r="J307" s="4"/>
      <c r="K307" s="4"/>
      <c r="L307" s="3"/>
      <c r="M307" s="3"/>
    </row>
    <row r="308" spans="1:13" ht="12.75" customHeight="1" x14ac:dyDescent="0.2">
      <c r="B308" s="1">
        <v>205</v>
      </c>
      <c r="C308" s="44" t="s">
        <v>291</v>
      </c>
      <c r="D308" s="44"/>
      <c r="E308" s="45">
        <f>SUM(E309)</f>
        <v>959.75</v>
      </c>
      <c r="F308" s="45">
        <f t="shared" ref="F308:G310" si="63">SUM(F309)</f>
        <v>0</v>
      </c>
      <c r="G308" s="45">
        <f t="shared" si="63"/>
        <v>0</v>
      </c>
      <c r="H308" s="45">
        <v>0</v>
      </c>
      <c r="I308" s="45">
        <v>0</v>
      </c>
      <c r="J308" s="4">
        <v>125</v>
      </c>
      <c r="K308" s="9" t="s">
        <v>5</v>
      </c>
      <c r="L308" s="8" t="s">
        <v>44</v>
      </c>
      <c r="M308" s="7">
        <v>0</v>
      </c>
    </row>
    <row r="309" spans="1:13" ht="12.75" customHeight="1" x14ac:dyDescent="0.2">
      <c r="A309" s="1">
        <v>4</v>
      </c>
      <c r="B309" s="1">
        <v>206</v>
      </c>
      <c r="C309" s="53" t="s">
        <v>56</v>
      </c>
      <c r="D309" s="5"/>
      <c r="E309" s="5">
        <f>SUM(E310)</f>
        <v>959.75</v>
      </c>
      <c r="F309" s="5">
        <f t="shared" si="63"/>
        <v>0</v>
      </c>
      <c r="G309" s="5">
        <f t="shared" si="63"/>
        <v>0</v>
      </c>
      <c r="H309" s="5">
        <v>0</v>
      </c>
      <c r="I309" s="5">
        <v>0</v>
      </c>
      <c r="J309" s="4">
        <v>122</v>
      </c>
      <c r="K309" s="6">
        <v>4</v>
      </c>
      <c r="L309" s="5" t="s">
        <v>56</v>
      </c>
      <c r="M309" s="5">
        <v>0</v>
      </c>
    </row>
    <row r="310" spans="1:13" ht="12.75" customHeight="1" x14ac:dyDescent="0.2">
      <c r="A310" s="1">
        <v>42</v>
      </c>
      <c r="B310" s="1">
        <v>207</v>
      </c>
      <c r="C310" s="55" t="s">
        <v>9</v>
      </c>
      <c r="D310" s="43"/>
      <c r="E310" s="43">
        <f>SUM(E311)</f>
        <v>959.75</v>
      </c>
      <c r="F310" s="43">
        <f t="shared" si="63"/>
        <v>0</v>
      </c>
      <c r="G310" s="43">
        <f t="shared" si="63"/>
        <v>0</v>
      </c>
      <c r="H310" s="43">
        <v>0</v>
      </c>
      <c r="I310" s="43">
        <v>0</v>
      </c>
      <c r="J310" s="4">
        <v>123</v>
      </c>
      <c r="K310" s="4"/>
      <c r="L310" s="3" t="s">
        <v>9</v>
      </c>
      <c r="M310" s="3">
        <v>0</v>
      </c>
    </row>
    <row r="311" spans="1:13" ht="12.75" hidden="1" customHeight="1" x14ac:dyDescent="0.2">
      <c r="B311" s="1">
        <v>208</v>
      </c>
      <c r="C311" s="58">
        <v>451</v>
      </c>
      <c r="D311" s="57" t="s">
        <v>290</v>
      </c>
      <c r="E311" s="3">
        <v>959.75</v>
      </c>
      <c r="F311" s="3">
        <v>0</v>
      </c>
      <c r="G311" s="3">
        <v>0</v>
      </c>
      <c r="H311" s="3"/>
      <c r="I311" s="3"/>
      <c r="J311" s="4"/>
      <c r="K311" s="4"/>
      <c r="L311" s="3"/>
      <c r="M311" s="3"/>
    </row>
    <row r="312" spans="1:13" ht="12.75" customHeight="1" x14ac:dyDescent="0.2">
      <c r="B312" s="1">
        <v>209</v>
      </c>
      <c r="C312" s="14" t="s">
        <v>60</v>
      </c>
      <c r="D312" s="14"/>
      <c r="E312" s="13">
        <f>SUM(E313)</f>
        <v>10000</v>
      </c>
      <c r="F312" s="13">
        <f t="shared" ref="F312:G315" si="64">SUM(F313)</f>
        <v>15000</v>
      </c>
      <c r="G312" s="13">
        <f t="shared" si="64"/>
        <v>15000</v>
      </c>
      <c r="H312" s="13">
        <f>H313</f>
        <v>6001.23</v>
      </c>
      <c r="I312" s="13">
        <v>0</v>
      </c>
      <c r="J312" s="4">
        <v>128</v>
      </c>
      <c r="K312" s="12" t="s">
        <v>13</v>
      </c>
      <c r="L312" s="11" t="s">
        <v>59</v>
      </c>
      <c r="M312" s="10">
        <v>0</v>
      </c>
    </row>
    <row r="313" spans="1:13" ht="12.75" customHeight="1" x14ac:dyDescent="0.2">
      <c r="B313" s="1">
        <v>210</v>
      </c>
      <c r="C313" s="44" t="s">
        <v>11</v>
      </c>
      <c r="D313" s="44"/>
      <c r="E313" s="45">
        <f>SUM(E314)</f>
        <v>10000</v>
      </c>
      <c r="F313" s="45">
        <f t="shared" si="64"/>
        <v>15000</v>
      </c>
      <c r="G313" s="45">
        <f t="shared" si="64"/>
        <v>15000</v>
      </c>
      <c r="H313" s="45">
        <f>H314</f>
        <v>6001.23</v>
      </c>
      <c r="I313" s="45">
        <v>0</v>
      </c>
      <c r="J313" s="4">
        <v>129</v>
      </c>
      <c r="K313" s="9" t="s">
        <v>5</v>
      </c>
      <c r="L313" s="8" t="s">
        <v>28</v>
      </c>
      <c r="M313" s="7">
        <v>0</v>
      </c>
    </row>
    <row r="314" spans="1:13" ht="12.75" customHeight="1" x14ac:dyDescent="0.2">
      <c r="A314" s="1">
        <v>4</v>
      </c>
      <c r="B314" s="1">
        <v>211</v>
      </c>
      <c r="C314" s="53" t="s">
        <v>56</v>
      </c>
      <c r="D314" s="5"/>
      <c r="E314" s="5">
        <f>SUM(E315)</f>
        <v>10000</v>
      </c>
      <c r="F314" s="5">
        <f t="shared" si="64"/>
        <v>15000</v>
      </c>
      <c r="G314" s="5">
        <f t="shared" si="64"/>
        <v>15000</v>
      </c>
      <c r="H314" s="5">
        <f>H315</f>
        <v>6001.23</v>
      </c>
      <c r="I314" s="5">
        <v>0</v>
      </c>
      <c r="J314" s="4">
        <v>119</v>
      </c>
      <c r="K314" s="6">
        <v>4</v>
      </c>
      <c r="L314" s="5" t="s">
        <v>56</v>
      </c>
      <c r="M314" s="5">
        <v>0</v>
      </c>
    </row>
    <row r="315" spans="1:13" ht="12.75" customHeight="1" x14ac:dyDescent="0.2">
      <c r="A315" s="1">
        <v>42</v>
      </c>
      <c r="B315" s="1">
        <v>212</v>
      </c>
      <c r="C315" s="55"/>
      <c r="D315" s="43"/>
      <c r="E315" s="43">
        <f>SUM(E316)</f>
        <v>10000</v>
      </c>
      <c r="F315" s="43">
        <f t="shared" si="64"/>
        <v>15000</v>
      </c>
      <c r="G315" s="43">
        <f t="shared" si="64"/>
        <v>15000</v>
      </c>
      <c r="H315" s="43">
        <f>SUM(H317:H318)</f>
        <v>6001.23</v>
      </c>
      <c r="I315" s="43">
        <v>0</v>
      </c>
      <c r="J315" s="4">
        <v>120</v>
      </c>
      <c r="K315" s="4"/>
      <c r="L315" s="3" t="s">
        <v>9</v>
      </c>
      <c r="M315" s="3">
        <v>0</v>
      </c>
    </row>
    <row r="316" spans="1:13" ht="12.75" hidden="1" customHeight="1" x14ac:dyDescent="0.2">
      <c r="B316" s="1">
        <v>213</v>
      </c>
      <c r="C316" s="58">
        <v>422</v>
      </c>
      <c r="D316" s="57" t="s">
        <v>276</v>
      </c>
      <c r="E316" s="3">
        <v>10000</v>
      </c>
      <c r="F316" s="3">
        <v>15000</v>
      </c>
      <c r="G316" s="3">
        <v>15000</v>
      </c>
      <c r="H316" s="3"/>
      <c r="I316" s="3"/>
      <c r="J316" s="4"/>
      <c r="K316" s="4"/>
      <c r="L316" s="3"/>
      <c r="M316" s="3"/>
    </row>
    <row r="317" spans="1:13" ht="12.75" customHeight="1" x14ac:dyDescent="0.2">
      <c r="C317" s="97">
        <v>4223</v>
      </c>
      <c r="D317" s="98" t="s">
        <v>365</v>
      </c>
      <c r="E317" s="98"/>
      <c r="F317" s="98"/>
      <c r="G317" s="98"/>
      <c r="H317" s="98">
        <v>2565.79</v>
      </c>
      <c r="I317" s="98">
        <v>0</v>
      </c>
      <c r="J317" s="4"/>
      <c r="K317" s="4"/>
      <c r="L317" s="3"/>
      <c r="M317" s="3"/>
    </row>
    <row r="318" spans="1:13" ht="12.75" customHeight="1" x14ac:dyDescent="0.2">
      <c r="C318" s="97">
        <v>4222</v>
      </c>
      <c r="D318" s="98" t="s">
        <v>366</v>
      </c>
      <c r="E318" s="98"/>
      <c r="F318" s="98"/>
      <c r="G318" s="98"/>
      <c r="H318" s="98">
        <v>3435.44</v>
      </c>
      <c r="I318" s="98">
        <v>0</v>
      </c>
      <c r="J318" s="4"/>
      <c r="K318" s="4"/>
      <c r="L318" s="3"/>
      <c r="M318" s="3"/>
    </row>
    <row r="319" spans="1:13" ht="12.75" customHeight="1" x14ac:dyDescent="0.2">
      <c r="B319" s="1">
        <v>214</v>
      </c>
      <c r="C319" s="14" t="s">
        <v>58</v>
      </c>
      <c r="D319" s="14"/>
      <c r="E319" s="13">
        <f>SUM(E320)</f>
        <v>15000</v>
      </c>
      <c r="F319" s="13">
        <f t="shared" ref="F319:G322" si="65">SUM(F320)</f>
        <v>8000</v>
      </c>
      <c r="G319" s="13">
        <f t="shared" si="65"/>
        <v>8000</v>
      </c>
      <c r="H319" s="13">
        <v>0</v>
      </c>
      <c r="I319" s="13">
        <v>0</v>
      </c>
      <c r="J319" s="4">
        <v>138</v>
      </c>
      <c r="K319" s="12" t="s">
        <v>13</v>
      </c>
      <c r="L319" s="11" t="s">
        <v>57</v>
      </c>
      <c r="M319" s="10">
        <v>0</v>
      </c>
    </row>
    <row r="320" spans="1:13" x14ac:dyDescent="0.2">
      <c r="B320" s="1">
        <v>215</v>
      </c>
      <c r="C320" s="44" t="s">
        <v>11</v>
      </c>
      <c r="D320" s="44"/>
      <c r="E320" s="45">
        <f>SUM(E321)</f>
        <v>15000</v>
      </c>
      <c r="F320" s="45">
        <f t="shared" si="65"/>
        <v>8000</v>
      </c>
      <c r="G320" s="45">
        <f t="shared" si="65"/>
        <v>8000</v>
      </c>
      <c r="H320" s="45">
        <v>0</v>
      </c>
      <c r="I320" s="45">
        <v>0</v>
      </c>
      <c r="J320" s="4">
        <v>139</v>
      </c>
      <c r="K320" s="9" t="s">
        <v>5</v>
      </c>
      <c r="L320" s="8" t="s">
        <v>44</v>
      </c>
      <c r="M320" s="7">
        <v>0</v>
      </c>
    </row>
    <row r="321" spans="1:13" ht="12.75" customHeight="1" x14ac:dyDescent="0.2">
      <c r="A321" s="1">
        <v>4</v>
      </c>
      <c r="B321" s="1">
        <v>216</v>
      </c>
      <c r="C321" s="53" t="s">
        <v>56</v>
      </c>
      <c r="D321" s="5"/>
      <c r="E321" s="5">
        <f>SUM(E322)</f>
        <v>15000</v>
      </c>
      <c r="F321" s="5">
        <f t="shared" si="65"/>
        <v>8000</v>
      </c>
      <c r="G321" s="5">
        <f t="shared" si="65"/>
        <v>8000</v>
      </c>
      <c r="H321" s="5">
        <v>0</v>
      </c>
      <c r="I321" s="5">
        <v>0</v>
      </c>
      <c r="J321" s="4">
        <v>119</v>
      </c>
      <c r="K321" s="6">
        <v>4</v>
      </c>
      <c r="L321" s="5" t="s">
        <v>56</v>
      </c>
      <c r="M321" s="5">
        <v>0</v>
      </c>
    </row>
    <row r="322" spans="1:13" ht="12.75" customHeight="1" x14ac:dyDescent="0.2">
      <c r="A322" s="1">
        <v>42</v>
      </c>
      <c r="B322" s="1">
        <v>217</v>
      </c>
      <c r="C322" s="55" t="s">
        <v>9</v>
      </c>
      <c r="D322" s="43"/>
      <c r="E322" s="43">
        <f>SUM(E323)</f>
        <v>15000</v>
      </c>
      <c r="F322" s="43">
        <f t="shared" si="65"/>
        <v>8000</v>
      </c>
      <c r="G322" s="43">
        <f t="shared" si="65"/>
        <v>8000</v>
      </c>
      <c r="H322" s="43">
        <v>0</v>
      </c>
      <c r="I322" s="43">
        <v>0</v>
      </c>
      <c r="J322" s="4">
        <v>120</v>
      </c>
      <c r="K322" s="4"/>
      <c r="L322" s="3" t="s">
        <v>9</v>
      </c>
      <c r="M322" s="3">
        <v>0</v>
      </c>
    </row>
    <row r="323" spans="1:13" ht="12.75" hidden="1" customHeight="1" x14ac:dyDescent="0.2">
      <c r="B323" s="1">
        <v>218</v>
      </c>
      <c r="C323" s="58">
        <v>426</v>
      </c>
      <c r="D323" s="57" t="s">
        <v>227</v>
      </c>
      <c r="E323" s="3">
        <v>15000</v>
      </c>
      <c r="F323" s="3">
        <v>8000</v>
      </c>
      <c r="G323" s="3">
        <v>8000</v>
      </c>
      <c r="H323" s="3"/>
      <c r="I323" s="3"/>
      <c r="J323" s="4"/>
      <c r="K323" s="4"/>
      <c r="L323" s="3"/>
      <c r="M323" s="3"/>
    </row>
    <row r="324" spans="1:13" ht="12.75" customHeight="1" x14ac:dyDescent="0.2">
      <c r="B324" s="1">
        <v>219</v>
      </c>
      <c r="C324" s="16" t="s">
        <v>55</v>
      </c>
      <c r="D324" s="16"/>
      <c r="E324" s="15">
        <f>SUM(E325)</f>
        <v>37548.400000000001</v>
      </c>
      <c r="F324" s="15">
        <f t="shared" ref="F324:G324" si="66">SUM(F325)</f>
        <v>40000</v>
      </c>
      <c r="G324" s="15">
        <f t="shared" si="66"/>
        <v>40000</v>
      </c>
      <c r="H324" s="15">
        <v>0</v>
      </c>
      <c r="I324" s="15">
        <v>0</v>
      </c>
      <c r="J324" s="4">
        <v>48</v>
      </c>
      <c r="K324" s="12" t="s">
        <v>16</v>
      </c>
      <c r="L324" s="14" t="s">
        <v>54</v>
      </c>
      <c r="M324" s="13">
        <v>0</v>
      </c>
    </row>
    <row r="325" spans="1:13" ht="12.75" customHeight="1" x14ac:dyDescent="0.2">
      <c r="B325" s="1">
        <v>220</v>
      </c>
      <c r="C325" s="14" t="s">
        <v>53</v>
      </c>
      <c r="D325" s="14"/>
      <c r="E325" s="13">
        <f>SUM(E326+E330)</f>
        <v>37548.400000000001</v>
      </c>
      <c r="F325" s="13">
        <f t="shared" ref="F325:G325" si="67">SUM(F326+F330)</f>
        <v>40000</v>
      </c>
      <c r="G325" s="13">
        <f t="shared" si="67"/>
        <v>40000</v>
      </c>
      <c r="H325" s="13">
        <v>0</v>
      </c>
      <c r="I325" s="13">
        <v>0</v>
      </c>
      <c r="J325" s="4">
        <v>49</v>
      </c>
      <c r="K325" s="12" t="s">
        <v>13</v>
      </c>
      <c r="L325" s="11" t="s">
        <v>52</v>
      </c>
      <c r="M325" s="10">
        <v>0</v>
      </c>
    </row>
    <row r="326" spans="1:13" ht="12.75" customHeight="1" x14ac:dyDescent="0.2">
      <c r="B326" s="1">
        <v>221</v>
      </c>
      <c r="C326" s="44" t="s">
        <v>51</v>
      </c>
      <c r="D326" s="44"/>
      <c r="E326" s="45">
        <f>SUM(E327)</f>
        <v>30038.720000000001</v>
      </c>
      <c r="F326" s="45">
        <f t="shared" ref="F326:G328" si="68">SUM(F327)</f>
        <v>20000</v>
      </c>
      <c r="G326" s="45">
        <f t="shared" si="68"/>
        <v>20000</v>
      </c>
      <c r="H326" s="45">
        <v>0</v>
      </c>
      <c r="I326" s="45">
        <v>0</v>
      </c>
      <c r="J326" s="4">
        <v>50</v>
      </c>
      <c r="K326" s="9" t="s">
        <v>5</v>
      </c>
      <c r="L326" s="8" t="s">
        <v>28</v>
      </c>
      <c r="M326" s="7">
        <v>0</v>
      </c>
    </row>
    <row r="327" spans="1:13" ht="12.75" customHeight="1" x14ac:dyDescent="0.2">
      <c r="A327" s="1">
        <v>4</v>
      </c>
      <c r="B327" s="1">
        <v>222</v>
      </c>
      <c r="C327" s="53" t="s">
        <v>10</v>
      </c>
      <c r="D327" s="5"/>
      <c r="E327" s="5">
        <f>SUM(E328)</f>
        <v>30038.720000000001</v>
      </c>
      <c r="F327" s="5">
        <f t="shared" si="68"/>
        <v>20000</v>
      </c>
      <c r="G327" s="5">
        <f t="shared" si="68"/>
        <v>20000</v>
      </c>
      <c r="H327" s="5">
        <v>0</v>
      </c>
      <c r="I327" s="5">
        <v>0</v>
      </c>
      <c r="J327" s="4">
        <v>51</v>
      </c>
      <c r="K327" s="6">
        <v>3</v>
      </c>
      <c r="L327" s="5" t="s">
        <v>3</v>
      </c>
      <c r="M327" s="5">
        <v>0</v>
      </c>
    </row>
    <row r="328" spans="1:13" ht="12.75" customHeight="1" x14ac:dyDescent="0.2">
      <c r="A328" s="1">
        <v>42</v>
      </c>
      <c r="B328" s="1">
        <v>223</v>
      </c>
      <c r="C328" s="55" t="s">
        <v>9</v>
      </c>
      <c r="D328" s="43"/>
      <c r="E328" s="43">
        <f>SUM(E329)</f>
        <v>30038.720000000001</v>
      </c>
      <c r="F328" s="43">
        <f t="shared" si="68"/>
        <v>20000</v>
      </c>
      <c r="G328" s="43">
        <f t="shared" si="68"/>
        <v>20000</v>
      </c>
      <c r="H328" s="43">
        <v>0</v>
      </c>
      <c r="I328" s="43">
        <v>0</v>
      </c>
      <c r="J328" s="4">
        <v>120</v>
      </c>
      <c r="K328" s="4"/>
      <c r="L328" s="3" t="s">
        <v>9</v>
      </c>
      <c r="M328" s="3">
        <v>0</v>
      </c>
    </row>
    <row r="329" spans="1:13" ht="12.75" hidden="1" customHeight="1" x14ac:dyDescent="0.2">
      <c r="B329" s="1">
        <v>224</v>
      </c>
      <c r="C329" s="58">
        <v>421</v>
      </c>
      <c r="D329" s="57" t="s">
        <v>228</v>
      </c>
      <c r="E329" s="3">
        <v>30038.720000000001</v>
      </c>
      <c r="F329" s="3">
        <v>20000</v>
      </c>
      <c r="G329" s="3">
        <v>20000</v>
      </c>
      <c r="H329" s="3"/>
      <c r="I329" s="3"/>
      <c r="J329" s="4"/>
      <c r="K329" s="4"/>
      <c r="L329" s="3"/>
      <c r="M329" s="3"/>
    </row>
    <row r="330" spans="1:13" x14ac:dyDescent="0.2">
      <c r="B330" s="1">
        <v>225</v>
      </c>
      <c r="C330" s="44" t="s">
        <v>11</v>
      </c>
      <c r="D330" s="44"/>
      <c r="E330" s="45">
        <f>SUM(E331)</f>
        <v>7509.68</v>
      </c>
      <c r="F330" s="45">
        <f t="shared" ref="F330:G332" si="69">SUM(F331)</f>
        <v>20000</v>
      </c>
      <c r="G330" s="45">
        <f t="shared" si="69"/>
        <v>20000</v>
      </c>
      <c r="H330" s="45">
        <v>0</v>
      </c>
      <c r="I330" s="45">
        <v>0</v>
      </c>
      <c r="J330" s="4">
        <v>50</v>
      </c>
      <c r="K330" s="9" t="s">
        <v>5</v>
      </c>
      <c r="L330" s="8" t="s">
        <v>28</v>
      </c>
      <c r="M330" s="7">
        <v>0</v>
      </c>
    </row>
    <row r="331" spans="1:13" ht="12.75" customHeight="1" x14ac:dyDescent="0.2">
      <c r="A331" s="1">
        <v>4</v>
      </c>
      <c r="B331" s="1">
        <v>226</v>
      </c>
      <c r="C331" s="53" t="s">
        <v>10</v>
      </c>
      <c r="D331" s="5"/>
      <c r="E331" s="5">
        <f>SUM(E332)</f>
        <v>7509.68</v>
      </c>
      <c r="F331" s="5">
        <f t="shared" si="69"/>
        <v>20000</v>
      </c>
      <c r="G331" s="5">
        <f t="shared" si="69"/>
        <v>20000</v>
      </c>
      <c r="H331" s="5">
        <v>0</v>
      </c>
      <c r="I331" s="5">
        <v>0</v>
      </c>
      <c r="J331" s="4">
        <v>51</v>
      </c>
      <c r="K331" s="6">
        <v>3</v>
      </c>
      <c r="L331" s="5" t="s">
        <v>3</v>
      </c>
      <c r="M331" s="5">
        <v>0</v>
      </c>
    </row>
    <row r="332" spans="1:13" ht="12.75" customHeight="1" x14ac:dyDescent="0.2">
      <c r="A332" s="1">
        <v>42</v>
      </c>
      <c r="B332" s="1">
        <v>227</v>
      </c>
      <c r="C332" s="55" t="s">
        <v>9</v>
      </c>
      <c r="D332" s="43"/>
      <c r="E332" s="43">
        <f>SUM(E333)</f>
        <v>7509.68</v>
      </c>
      <c r="F332" s="43">
        <f t="shared" si="69"/>
        <v>20000</v>
      </c>
      <c r="G332" s="43">
        <f t="shared" si="69"/>
        <v>20000</v>
      </c>
      <c r="H332" s="43">
        <v>0</v>
      </c>
      <c r="I332" s="43">
        <v>0</v>
      </c>
      <c r="J332" s="4">
        <v>120</v>
      </c>
      <c r="K332" s="4"/>
      <c r="L332" s="3" t="s">
        <v>9</v>
      </c>
      <c r="M332" s="3">
        <v>0</v>
      </c>
    </row>
    <row r="333" spans="1:13" ht="12.75" hidden="1" customHeight="1" x14ac:dyDescent="0.2">
      <c r="B333" s="1">
        <v>228</v>
      </c>
      <c r="C333" s="58">
        <v>421</v>
      </c>
      <c r="D333" s="57" t="s">
        <v>228</v>
      </c>
      <c r="E333" s="3">
        <v>7509.68</v>
      </c>
      <c r="F333" s="3">
        <v>20000</v>
      </c>
      <c r="G333" s="3">
        <v>20000</v>
      </c>
      <c r="H333" s="3"/>
      <c r="I333" s="3"/>
      <c r="J333" s="4"/>
      <c r="K333" s="4"/>
      <c r="L333" s="3"/>
      <c r="M333" s="3"/>
    </row>
    <row r="334" spans="1:13" ht="12.75" customHeight="1" x14ac:dyDescent="0.2">
      <c r="B334" s="1">
        <v>229</v>
      </c>
      <c r="C334" s="16" t="s">
        <v>50</v>
      </c>
      <c r="D334" s="16"/>
      <c r="E334" s="15">
        <f>SUM(E335+E341)</f>
        <v>6000</v>
      </c>
      <c r="F334" s="15">
        <f t="shared" ref="F334:G334" si="70">SUM(F335+F341)</f>
        <v>4000</v>
      </c>
      <c r="G334" s="15">
        <f t="shared" si="70"/>
        <v>5000</v>
      </c>
      <c r="H334" s="15">
        <f>SUM(H335+H341)</f>
        <v>6430</v>
      </c>
      <c r="I334" s="15">
        <f>H334/E334*100</f>
        <v>107.16666666666667</v>
      </c>
      <c r="J334" s="4">
        <v>152</v>
      </c>
      <c r="K334" s="12" t="s">
        <v>16</v>
      </c>
      <c r="L334" s="14" t="s">
        <v>49</v>
      </c>
      <c r="M334" s="13">
        <v>0</v>
      </c>
    </row>
    <row r="335" spans="1:13" ht="12.75" customHeight="1" x14ac:dyDescent="0.2">
      <c r="B335" s="1">
        <v>230</v>
      </c>
      <c r="C335" s="14" t="s">
        <v>48</v>
      </c>
      <c r="D335" s="14"/>
      <c r="E335" s="13">
        <f>SUM(E336)</f>
        <v>3000</v>
      </c>
      <c r="F335" s="13">
        <f t="shared" ref="F335:G338" si="71">SUM(F336)</f>
        <v>2000</v>
      </c>
      <c r="G335" s="13">
        <f t="shared" si="71"/>
        <v>2500</v>
      </c>
      <c r="H335" s="13">
        <v>4000</v>
      </c>
      <c r="I335" s="13">
        <f>H335/E335*100</f>
        <v>133.33333333333331</v>
      </c>
      <c r="J335" s="4">
        <v>153</v>
      </c>
      <c r="K335" s="12" t="s">
        <v>13</v>
      </c>
      <c r="L335" s="11" t="s">
        <v>47</v>
      </c>
      <c r="M335" s="10">
        <v>0</v>
      </c>
    </row>
    <row r="336" spans="1:13" x14ac:dyDescent="0.2">
      <c r="B336" s="1">
        <v>231</v>
      </c>
      <c r="C336" s="44" t="s">
        <v>11</v>
      </c>
      <c r="D336" s="44"/>
      <c r="E336" s="45">
        <f>SUM(E337)</f>
        <v>3000</v>
      </c>
      <c r="F336" s="45">
        <f t="shared" si="71"/>
        <v>2000</v>
      </c>
      <c r="G336" s="45">
        <f t="shared" si="71"/>
        <v>2500</v>
      </c>
      <c r="H336" s="45">
        <v>4000</v>
      </c>
      <c r="I336" s="45">
        <f>H336/E336*100</f>
        <v>133.33333333333331</v>
      </c>
      <c r="J336" s="4">
        <v>154</v>
      </c>
      <c r="K336" s="9" t="s">
        <v>5</v>
      </c>
      <c r="L336" s="8" t="s">
        <v>28</v>
      </c>
      <c r="M336" s="7">
        <v>0</v>
      </c>
    </row>
    <row r="337" spans="1:13" ht="12.75" customHeight="1" x14ac:dyDescent="0.2">
      <c r="A337" s="1">
        <v>3</v>
      </c>
      <c r="B337" s="1">
        <v>232</v>
      </c>
      <c r="C337" s="53" t="s">
        <v>3</v>
      </c>
      <c r="D337" s="5"/>
      <c r="E337" s="5">
        <f>SUM(E338)</f>
        <v>3000</v>
      </c>
      <c r="F337" s="5">
        <f t="shared" si="71"/>
        <v>2000</v>
      </c>
      <c r="G337" s="5">
        <f t="shared" si="71"/>
        <v>2500</v>
      </c>
      <c r="H337" s="5">
        <v>4000</v>
      </c>
      <c r="I337" s="5">
        <f>H337/E337*100</f>
        <v>133.33333333333331</v>
      </c>
      <c r="J337" s="4">
        <v>155</v>
      </c>
      <c r="K337" s="6">
        <v>3</v>
      </c>
      <c r="L337" s="5" t="s">
        <v>3</v>
      </c>
      <c r="M337" s="5">
        <v>0</v>
      </c>
    </row>
    <row r="338" spans="1:13" ht="12.75" customHeight="1" x14ac:dyDescent="0.2">
      <c r="A338" s="1">
        <v>38</v>
      </c>
      <c r="B338" s="1">
        <v>233</v>
      </c>
      <c r="C338" s="55" t="s">
        <v>229</v>
      </c>
      <c r="D338" s="43"/>
      <c r="E338" s="43">
        <f>SUM(E339)</f>
        <v>3000</v>
      </c>
      <c r="F338" s="43">
        <f t="shared" si="71"/>
        <v>2000</v>
      </c>
      <c r="G338" s="43">
        <f t="shared" si="71"/>
        <v>2500</v>
      </c>
      <c r="H338" s="43">
        <v>4000</v>
      </c>
      <c r="I338" s="43">
        <f>H338/E338*100</f>
        <v>133.33333333333331</v>
      </c>
      <c r="J338" s="4">
        <v>156</v>
      </c>
      <c r="K338" s="4"/>
      <c r="L338" s="3" t="s">
        <v>1</v>
      </c>
      <c r="M338" s="3">
        <v>0</v>
      </c>
    </row>
    <row r="339" spans="1:13" ht="12.75" hidden="1" customHeight="1" x14ac:dyDescent="0.2">
      <c r="B339" s="1">
        <v>234</v>
      </c>
      <c r="C339" s="58">
        <v>381</v>
      </c>
      <c r="D339" s="59" t="s">
        <v>230</v>
      </c>
      <c r="E339" s="3">
        <v>3000</v>
      </c>
      <c r="F339" s="3">
        <v>2000</v>
      </c>
      <c r="G339" s="3">
        <v>2500</v>
      </c>
      <c r="H339" s="3"/>
      <c r="I339" s="3"/>
      <c r="J339" s="4"/>
      <c r="K339" s="4"/>
      <c r="L339" s="3"/>
      <c r="M339" s="3"/>
    </row>
    <row r="340" spans="1:13" ht="12.75" customHeight="1" x14ac:dyDescent="0.2">
      <c r="C340" s="97">
        <v>3811</v>
      </c>
      <c r="D340" s="114" t="s">
        <v>230</v>
      </c>
      <c r="E340" s="98"/>
      <c r="F340" s="98"/>
      <c r="G340" s="98"/>
      <c r="H340" s="98">
        <v>4000</v>
      </c>
      <c r="I340" s="98"/>
      <c r="J340" s="4"/>
      <c r="K340" s="4"/>
      <c r="L340" s="3"/>
      <c r="M340" s="3"/>
    </row>
    <row r="341" spans="1:13" ht="12.75" customHeight="1" x14ac:dyDescent="0.2">
      <c r="B341" s="1">
        <v>235</v>
      </c>
      <c r="C341" s="14" t="s">
        <v>46</v>
      </c>
      <c r="D341" s="14"/>
      <c r="E341" s="13">
        <f>SUM(E342)</f>
        <v>3000</v>
      </c>
      <c r="F341" s="13">
        <f t="shared" ref="F341:G344" si="72">SUM(F342)</f>
        <v>2000</v>
      </c>
      <c r="G341" s="13">
        <f t="shared" si="72"/>
        <v>2500</v>
      </c>
      <c r="H341" s="13">
        <v>2430</v>
      </c>
      <c r="I341" s="13">
        <f>H341/E341*100</f>
        <v>81</v>
      </c>
      <c r="J341" s="4">
        <v>166</v>
      </c>
      <c r="K341" s="12" t="s">
        <v>13</v>
      </c>
      <c r="L341" s="11" t="s">
        <v>45</v>
      </c>
      <c r="M341" s="10">
        <v>0</v>
      </c>
    </row>
    <row r="342" spans="1:13" x14ac:dyDescent="0.2">
      <c r="B342" s="1">
        <v>236</v>
      </c>
      <c r="C342" s="44" t="s">
        <v>11</v>
      </c>
      <c r="D342" s="44"/>
      <c r="E342" s="45">
        <f>SUM(E343)</f>
        <v>3000</v>
      </c>
      <c r="F342" s="45">
        <f t="shared" si="72"/>
        <v>2000</v>
      </c>
      <c r="G342" s="45">
        <f t="shared" si="72"/>
        <v>2500</v>
      </c>
      <c r="H342" s="45">
        <v>2430</v>
      </c>
      <c r="I342" s="45">
        <f>H342/E342*100</f>
        <v>81</v>
      </c>
      <c r="J342" s="4">
        <v>167</v>
      </c>
      <c r="K342" s="9" t="s">
        <v>5</v>
      </c>
      <c r="L342" s="8" t="s">
        <v>44</v>
      </c>
      <c r="M342" s="7">
        <v>0</v>
      </c>
    </row>
    <row r="343" spans="1:13" ht="12.75" customHeight="1" x14ac:dyDescent="0.2">
      <c r="A343" s="1">
        <v>3</v>
      </c>
      <c r="B343" s="1">
        <v>237</v>
      </c>
      <c r="C343" s="53" t="s">
        <v>3</v>
      </c>
      <c r="D343" s="5"/>
      <c r="E343" s="5">
        <f>SUM(E344)</f>
        <v>3000</v>
      </c>
      <c r="F343" s="5">
        <f t="shared" si="72"/>
        <v>2000</v>
      </c>
      <c r="G343" s="5">
        <f t="shared" si="72"/>
        <v>2500</v>
      </c>
      <c r="H343" s="5">
        <v>2430</v>
      </c>
      <c r="I343" s="5">
        <f>H343/E343*100</f>
        <v>81</v>
      </c>
      <c r="J343" s="4">
        <v>155</v>
      </c>
      <c r="K343" s="6">
        <v>3</v>
      </c>
      <c r="L343" s="5" t="s">
        <v>3</v>
      </c>
      <c r="M343" s="5">
        <v>0</v>
      </c>
    </row>
    <row r="344" spans="1:13" ht="12.75" customHeight="1" x14ac:dyDescent="0.2">
      <c r="A344" s="1">
        <v>38</v>
      </c>
      <c r="B344" s="1">
        <v>238</v>
      </c>
      <c r="C344" s="55" t="s">
        <v>231</v>
      </c>
      <c r="D344" s="43"/>
      <c r="E344" s="43">
        <f>SUM(E345)</f>
        <v>3000</v>
      </c>
      <c r="F344" s="43">
        <f t="shared" si="72"/>
        <v>2000</v>
      </c>
      <c r="G344" s="43">
        <f t="shared" si="72"/>
        <v>2500</v>
      </c>
      <c r="H344" s="43">
        <v>2430</v>
      </c>
      <c r="I344" s="43">
        <f>H344/E344*100</f>
        <v>81</v>
      </c>
      <c r="J344" s="4">
        <v>156</v>
      </c>
      <c r="K344" s="4"/>
      <c r="L344" s="3" t="s">
        <v>1</v>
      </c>
      <c r="M344" s="3">
        <v>0</v>
      </c>
    </row>
    <row r="345" spans="1:13" ht="12.75" hidden="1" customHeight="1" x14ac:dyDescent="0.2">
      <c r="B345" s="1">
        <v>239</v>
      </c>
      <c r="C345" s="58">
        <v>381</v>
      </c>
      <c r="D345" s="59" t="s">
        <v>232</v>
      </c>
      <c r="E345" s="3">
        <v>3000</v>
      </c>
      <c r="F345" s="3">
        <v>2000</v>
      </c>
      <c r="G345" s="3">
        <v>2500</v>
      </c>
      <c r="H345" s="3"/>
      <c r="I345" s="3"/>
      <c r="J345" s="4"/>
      <c r="K345" s="4"/>
      <c r="L345" s="3"/>
      <c r="M345" s="3"/>
    </row>
    <row r="346" spans="1:13" ht="12.75" customHeight="1" x14ac:dyDescent="0.2">
      <c r="C346" s="97">
        <v>3811</v>
      </c>
      <c r="D346" s="114" t="s">
        <v>232</v>
      </c>
      <c r="E346" s="98"/>
      <c r="F346" s="98"/>
      <c r="G346" s="98"/>
      <c r="H346" s="98">
        <v>2430</v>
      </c>
      <c r="I346" s="98"/>
      <c r="J346" s="4"/>
      <c r="K346" s="4"/>
      <c r="L346" s="3"/>
      <c r="M346" s="3"/>
    </row>
    <row r="347" spans="1:13" ht="12.75" customHeight="1" x14ac:dyDescent="0.2">
      <c r="B347" s="1">
        <v>240</v>
      </c>
      <c r="C347" s="16" t="s">
        <v>43</v>
      </c>
      <c r="D347" s="16"/>
      <c r="E347" s="15">
        <f>SUM(E348)</f>
        <v>34000</v>
      </c>
      <c r="F347" s="15">
        <f t="shared" ref="F347:G349" si="73">SUM(F348)</f>
        <v>34000</v>
      </c>
      <c r="G347" s="15">
        <f t="shared" si="73"/>
        <v>34000</v>
      </c>
      <c r="H347" s="15">
        <f>H348</f>
        <v>23000</v>
      </c>
      <c r="I347" s="15">
        <f>H347/E347*100</f>
        <v>67.64705882352942</v>
      </c>
      <c r="J347" s="4">
        <v>170</v>
      </c>
      <c r="K347" s="12" t="s">
        <v>16</v>
      </c>
      <c r="L347" s="14" t="s">
        <v>31</v>
      </c>
      <c r="M347" s="13">
        <v>0</v>
      </c>
    </row>
    <row r="348" spans="1:13" ht="12.75" customHeight="1" x14ac:dyDescent="0.2">
      <c r="B348" s="1">
        <v>241</v>
      </c>
      <c r="C348" s="14" t="s">
        <v>42</v>
      </c>
      <c r="D348" s="14"/>
      <c r="E348" s="13">
        <f>SUM(E349)</f>
        <v>34000</v>
      </c>
      <c r="F348" s="13">
        <f t="shared" si="73"/>
        <v>34000</v>
      </c>
      <c r="G348" s="13">
        <f t="shared" si="73"/>
        <v>34000</v>
      </c>
      <c r="H348" s="13">
        <f>H349</f>
        <v>23000</v>
      </c>
      <c r="I348" s="13">
        <f>H348/E348*100</f>
        <v>67.64705882352942</v>
      </c>
      <c r="J348" s="4">
        <v>171</v>
      </c>
      <c r="K348" s="12" t="s">
        <v>13</v>
      </c>
      <c r="L348" s="11" t="s">
        <v>29</v>
      </c>
      <c r="M348" s="10">
        <v>0</v>
      </c>
    </row>
    <row r="349" spans="1:13" ht="12.75" customHeight="1" x14ac:dyDescent="0.2">
      <c r="B349" s="1">
        <v>242</v>
      </c>
      <c r="C349" s="44" t="s">
        <v>11</v>
      </c>
      <c r="D349" s="44"/>
      <c r="E349" s="45">
        <f>SUM(E350)</f>
        <v>34000</v>
      </c>
      <c r="F349" s="45">
        <f t="shared" si="73"/>
        <v>34000</v>
      </c>
      <c r="G349" s="45">
        <f t="shared" si="73"/>
        <v>34000</v>
      </c>
      <c r="H349" s="45">
        <f>H350</f>
        <v>23000</v>
      </c>
      <c r="I349" s="45">
        <f>H349/E349*100</f>
        <v>67.64705882352942</v>
      </c>
      <c r="J349" s="4">
        <v>172</v>
      </c>
      <c r="K349" s="9" t="s">
        <v>5</v>
      </c>
      <c r="L349" s="8" t="s">
        <v>28</v>
      </c>
      <c r="M349" s="7">
        <v>0</v>
      </c>
    </row>
    <row r="350" spans="1:13" ht="12.75" customHeight="1" x14ac:dyDescent="0.2">
      <c r="A350" s="1">
        <v>3</v>
      </c>
      <c r="B350" s="1">
        <v>243</v>
      </c>
      <c r="C350" s="53" t="s">
        <v>3</v>
      </c>
      <c r="D350" s="5"/>
      <c r="E350" s="5">
        <f>SUM(E351+E354)</f>
        <v>34000</v>
      </c>
      <c r="F350" s="5">
        <f t="shared" ref="F350:G350" si="74">SUM(F351+F354)</f>
        <v>34000</v>
      </c>
      <c r="G350" s="5">
        <f t="shared" si="74"/>
        <v>34000</v>
      </c>
      <c r="H350" s="5">
        <f>H351+H354</f>
        <v>23000</v>
      </c>
      <c r="I350" s="5">
        <f>H350/E350*100</f>
        <v>67.64705882352942</v>
      </c>
      <c r="J350" s="4">
        <v>173</v>
      </c>
      <c r="K350" s="6">
        <v>3</v>
      </c>
      <c r="L350" s="5" t="s">
        <v>3</v>
      </c>
      <c r="M350" s="5">
        <v>0</v>
      </c>
    </row>
    <row r="351" spans="1:13" ht="12.75" customHeight="1" x14ac:dyDescent="0.2">
      <c r="A351" s="1">
        <v>36</v>
      </c>
      <c r="B351" s="1">
        <v>244</v>
      </c>
      <c r="C351" s="55" t="s">
        <v>39</v>
      </c>
      <c r="D351" s="43"/>
      <c r="E351" s="43">
        <f>SUM(E352)</f>
        <v>30000</v>
      </c>
      <c r="F351" s="43">
        <f t="shared" ref="F351:G351" si="75">SUM(F352)</f>
        <v>30000</v>
      </c>
      <c r="G351" s="43">
        <f t="shared" si="75"/>
        <v>30000</v>
      </c>
      <c r="H351" s="43">
        <v>21000</v>
      </c>
      <c r="I351" s="43">
        <f>H351/E351*100</f>
        <v>70</v>
      </c>
      <c r="J351" s="4"/>
      <c r="K351" s="6"/>
      <c r="L351" s="5"/>
      <c r="M351" s="5"/>
    </row>
    <row r="352" spans="1:13" ht="12.75" hidden="1" customHeight="1" x14ac:dyDescent="0.2">
      <c r="B352" s="1">
        <v>245</v>
      </c>
      <c r="C352" s="58">
        <v>363</v>
      </c>
      <c r="D352" s="59" t="s">
        <v>233</v>
      </c>
      <c r="E352" s="3">
        <v>30000</v>
      </c>
      <c r="F352" s="3">
        <v>30000</v>
      </c>
      <c r="G352" s="3">
        <v>30000</v>
      </c>
      <c r="H352" s="3"/>
      <c r="I352" s="3"/>
      <c r="J352" s="4"/>
      <c r="K352" s="6"/>
      <c r="L352" s="5"/>
      <c r="M352" s="5"/>
    </row>
    <row r="353" spans="1:13" ht="12.75" customHeight="1" x14ac:dyDescent="0.2">
      <c r="C353" s="97">
        <v>3631</v>
      </c>
      <c r="D353" s="114" t="s">
        <v>367</v>
      </c>
      <c r="E353" s="98"/>
      <c r="F353" s="98"/>
      <c r="G353" s="98"/>
      <c r="H353" s="98">
        <v>21000</v>
      </c>
      <c r="I353" s="98"/>
      <c r="J353" s="4"/>
      <c r="K353" s="6"/>
      <c r="L353" s="5"/>
      <c r="M353" s="5"/>
    </row>
    <row r="354" spans="1:13" ht="12.75" customHeight="1" x14ac:dyDescent="0.2">
      <c r="A354" s="1">
        <v>38</v>
      </c>
      <c r="B354" s="1">
        <v>246</v>
      </c>
      <c r="C354" s="55" t="s">
        <v>234</v>
      </c>
      <c r="D354" s="43"/>
      <c r="E354" s="43">
        <f>SUM(E355)</f>
        <v>4000</v>
      </c>
      <c r="F354" s="43">
        <f t="shared" ref="F354:G354" si="76">SUM(F355)</f>
        <v>4000</v>
      </c>
      <c r="G354" s="43">
        <f t="shared" si="76"/>
        <v>4000</v>
      </c>
      <c r="H354" s="43">
        <v>2000</v>
      </c>
      <c r="I354" s="43">
        <f>H354/E354*100</f>
        <v>50</v>
      </c>
      <c r="J354" s="4">
        <v>174</v>
      </c>
      <c r="K354" s="4"/>
      <c r="L354" s="3" t="s">
        <v>1</v>
      </c>
      <c r="M354" s="3">
        <v>0</v>
      </c>
    </row>
    <row r="355" spans="1:13" ht="12.75" hidden="1" customHeight="1" x14ac:dyDescent="0.2">
      <c r="B355" s="1">
        <v>247</v>
      </c>
      <c r="C355" s="58">
        <v>381</v>
      </c>
      <c r="D355" s="59" t="s">
        <v>235</v>
      </c>
      <c r="E355" s="3">
        <v>4000</v>
      </c>
      <c r="F355" s="3">
        <v>4000</v>
      </c>
      <c r="G355" s="3">
        <v>4000</v>
      </c>
      <c r="H355" s="3"/>
      <c r="I355" s="3"/>
      <c r="J355" s="4"/>
      <c r="K355" s="4"/>
      <c r="L355" s="3"/>
      <c r="M355" s="3"/>
    </row>
    <row r="356" spans="1:13" ht="12.75" customHeight="1" x14ac:dyDescent="0.2">
      <c r="C356" s="97">
        <v>3811</v>
      </c>
      <c r="D356" s="114" t="s">
        <v>235</v>
      </c>
      <c r="E356" s="98"/>
      <c r="F356" s="98"/>
      <c r="G356" s="98"/>
      <c r="H356" s="98">
        <v>2000</v>
      </c>
      <c r="I356" s="98"/>
      <c r="J356" s="4"/>
      <c r="K356" s="4"/>
      <c r="L356" s="3"/>
      <c r="M356" s="3"/>
    </row>
    <row r="357" spans="1:13" ht="12.75" customHeight="1" x14ac:dyDescent="0.2">
      <c r="B357" s="1">
        <v>248</v>
      </c>
      <c r="C357" s="16" t="s">
        <v>41</v>
      </c>
      <c r="D357" s="16"/>
      <c r="E357" s="15">
        <f>SUM(E358)</f>
        <v>1248.8399999999999</v>
      </c>
      <c r="F357" s="15">
        <f t="shared" ref="F357:G361" si="77">SUM(F358)</f>
        <v>1248.8399999999999</v>
      </c>
      <c r="G357" s="15">
        <f t="shared" si="77"/>
        <v>1248.8399999999999</v>
      </c>
      <c r="H357" s="15">
        <v>0</v>
      </c>
      <c r="I357" s="15">
        <v>0</v>
      </c>
      <c r="J357" s="4">
        <v>170</v>
      </c>
      <c r="K357" s="12" t="s">
        <v>16</v>
      </c>
      <c r="L357" s="14" t="s">
        <v>31</v>
      </c>
      <c r="M357" s="13">
        <v>0</v>
      </c>
    </row>
    <row r="358" spans="1:13" ht="12.75" customHeight="1" x14ac:dyDescent="0.2">
      <c r="B358" s="1">
        <v>249</v>
      </c>
      <c r="C358" s="14" t="s">
        <v>40</v>
      </c>
      <c r="D358" s="14"/>
      <c r="E358" s="13">
        <f>SUM(E359)</f>
        <v>1248.8399999999999</v>
      </c>
      <c r="F358" s="13">
        <f t="shared" si="77"/>
        <v>1248.8399999999999</v>
      </c>
      <c r="G358" s="13">
        <f t="shared" si="77"/>
        <v>1248.8399999999999</v>
      </c>
      <c r="H358" s="13">
        <v>0</v>
      </c>
      <c r="I358" s="13">
        <v>0</v>
      </c>
      <c r="J358" s="4">
        <v>171</v>
      </c>
      <c r="K358" s="12" t="s">
        <v>13</v>
      </c>
      <c r="L358" s="11" t="s">
        <v>29</v>
      </c>
      <c r="M358" s="10">
        <v>0</v>
      </c>
    </row>
    <row r="359" spans="1:13" x14ac:dyDescent="0.2">
      <c r="B359" s="1">
        <v>250</v>
      </c>
      <c r="C359" s="44" t="s">
        <v>11</v>
      </c>
      <c r="D359" s="44"/>
      <c r="E359" s="45">
        <f>SUM(E360)</f>
        <v>1248.8399999999999</v>
      </c>
      <c r="F359" s="45">
        <f t="shared" si="77"/>
        <v>1248.8399999999999</v>
      </c>
      <c r="G359" s="45">
        <f t="shared" si="77"/>
        <v>1248.8399999999999</v>
      </c>
      <c r="H359" s="45">
        <v>0</v>
      </c>
      <c r="I359" s="45">
        <v>0</v>
      </c>
      <c r="J359" s="4">
        <v>172</v>
      </c>
      <c r="K359" s="9" t="s">
        <v>5</v>
      </c>
      <c r="L359" s="8" t="s">
        <v>28</v>
      </c>
      <c r="M359" s="7">
        <v>0</v>
      </c>
    </row>
    <row r="360" spans="1:13" ht="12.75" customHeight="1" x14ac:dyDescent="0.2">
      <c r="A360" s="1">
        <v>3</v>
      </c>
      <c r="B360" s="1">
        <v>251</v>
      </c>
      <c r="C360" s="53" t="s">
        <v>3</v>
      </c>
      <c r="D360" s="5"/>
      <c r="E360" s="5">
        <f>SUM(E361)</f>
        <v>1248.8399999999999</v>
      </c>
      <c r="F360" s="5">
        <f t="shared" si="77"/>
        <v>1248.8399999999999</v>
      </c>
      <c r="G360" s="5">
        <f t="shared" si="77"/>
        <v>1248.8399999999999</v>
      </c>
      <c r="H360" s="5">
        <v>0</v>
      </c>
      <c r="I360" s="5">
        <v>0</v>
      </c>
      <c r="J360" s="4">
        <v>173</v>
      </c>
      <c r="K360" s="6">
        <v>3</v>
      </c>
      <c r="L360" s="5" t="s">
        <v>3</v>
      </c>
      <c r="M360" s="5">
        <v>0</v>
      </c>
    </row>
    <row r="361" spans="1:13" ht="12.75" customHeight="1" x14ac:dyDescent="0.2">
      <c r="A361" s="1">
        <v>36</v>
      </c>
      <c r="B361" s="1">
        <v>252</v>
      </c>
      <c r="C361" s="55" t="s">
        <v>39</v>
      </c>
      <c r="D361" s="43"/>
      <c r="E361" s="43">
        <f>SUM(E362)</f>
        <v>1248.8399999999999</v>
      </c>
      <c r="F361" s="43">
        <f t="shared" si="77"/>
        <v>1248.8399999999999</v>
      </c>
      <c r="G361" s="43">
        <f t="shared" si="77"/>
        <v>1248.8399999999999</v>
      </c>
      <c r="H361" s="43">
        <v>0</v>
      </c>
      <c r="I361" s="43">
        <v>0</v>
      </c>
      <c r="J361" s="4"/>
      <c r="K361" s="6"/>
      <c r="L361" s="5"/>
      <c r="M361" s="5"/>
    </row>
    <row r="362" spans="1:13" ht="12.75" hidden="1" customHeight="1" x14ac:dyDescent="0.2">
      <c r="B362" s="1">
        <v>253</v>
      </c>
      <c r="C362" s="58">
        <v>363</v>
      </c>
      <c r="D362" s="59" t="s">
        <v>236</v>
      </c>
      <c r="E362" s="3">
        <v>1248.8399999999999</v>
      </c>
      <c r="F362" s="3">
        <v>1248.8399999999999</v>
      </c>
      <c r="G362" s="3">
        <v>1248.8399999999999</v>
      </c>
      <c r="H362" s="3">
        <v>0</v>
      </c>
      <c r="I362" s="3"/>
      <c r="J362" s="4"/>
      <c r="K362" s="6"/>
      <c r="L362" s="5"/>
      <c r="M362" s="5"/>
    </row>
    <row r="363" spans="1:13" ht="11.25" customHeight="1" x14ac:dyDescent="0.2">
      <c r="B363" s="1">
        <v>254</v>
      </c>
      <c r="C363" s="16" t="s">
        <v>38</v>
      </c>
      <c r="D363" s="16"/>
      <c r="E363" s="15">
        <f>SUM(E364)</f>
        <v>5300</v>
      </c>
      <c r="F363" s="15">
        <f t="shared" ref="F363:G366" si="78">SUM(F364)</f>
        <v>6000</v>
      </c>
      <c r="G363" s="15">
        <f t="shared" si="78"/>
        <v>6000</v>
      </c>
      <c r="H363" s="15">
        <v>4300</v>
      </c>
      <c r="I363" s="15">
        <f>H363/E363*100</f>
        <v>81.132075471698116</v>
      </c>
      <c r="J363" s="4">
        <v>170</v>
      </c>
      <c r="K363" s="12" t="s">
        <v>16</v>
      </c>
      <c r="L363" s="14" t="s">
        <v>31</v>
      </c>
      <c r="M363" s="13">
        <v>0</v>
      </c>
    </row>
    <row r="364" spans="1:13" ht="12.75" customHeight="1" x14ac:dyDescent="0.2">
      <c r="B364" s="1">
        <v>255</v>
      </c>
      <c r="C364" s="14" t="s">
        <v>37</v>
      </c>
      <c r="D364" s="14"/>
      <c r="E364" s="13">
        <f>SUM(E365)</f>
        <v>5300</v>
      </c>
      <c r="F364" s="13">
        <f t="shared" si="78"/>
        <v>6000</v>
      </c>
      <c r="G364" s="13">
        <f t="shared" si="78"/>
        <v>6000</v>
      </c>
      <c r="H364" s="13">
        <v>4300</v>
      </c>
      <c r="I364" s="13">
        <f>H364/E364*100</f>
        <v>81.132075471698116</v>
      </c>
      <c r="J364" s="4">
        <v>171</v>
      </c>
      <c r="K364" s="12" t="s">
        <v>13</v>
      </c>
      <c r="L364" s="11" t="s">
        <v>29</v>
      </c>
      <c r="M364" s="10">
        <v>0</v>
      </c>
    </row>
    <row r="365" spans="1:13" x14ac:dyDescent="0.2">
      <c r="B365" s="1">
        <v>256</v>
      </c>
      <c r="C365" s="44" t="s">
        <v>11</v>
      </c>
      <c r="D365" s="44"/>
      <c r="E365" s="45">
        <f>SUM(E366)</f>
        <v>5300</v>
      </c>
      <c r="F365" s="45">
        <f t="shared" si="78"/>
        <v>6000</v>
      </c>
      <c r="G365" s="45">
        <f t="shared" si="78"/>
        <v>6000</v>
      </c>
      <c r="H365" s="45">
        <v>4300</v>
      </c>
      <c r="I365" s="45">
        <f>H365/E365*100</f>
        <v>81.132075471698116</v>
      </c>
      <c r="J365" s="4">
        <v>172</v>
      </c>
      <c r="K365" s="9" t="s">
        <v>5</v>
      </c>
      <c r="L365" s="8" t="s">
        <v>28</v>
      </c>
      <c r="M365" s="7">
        <v>0</v>
      </c>
    </row>
    <row r="366" spans="1:13" ht="12.75" customHeight="1" x14ac:dyDescent="0.2">
      <c r="A366" s="1">
        <v>3</v>
      </c>
      <c r="B366" s="1">
        <v>257</v>
      </c>
      <c r="C366" s="53" t="s">
        <v>3</v>
      </c>
      <c r="D366" s="5"/>
      <c r="E366" s="5">
        <f>SUM(E367)</f>
        <v>5300</v>
      </c>
      <c r="F366" s="5">
        <f t="shared" si="78"/>
        <v>6000</v>
      </c>
      <c r="G366" s="5">
        <f t="shared" si="78"/>
        <v>6000</v>
      </c>
      <c r="H366" s="5">
        <v>4300</v>
      </c>
      <c r="I366" s="5">
        <f>H366/E366*100</f>
        <v>81.132075471698116</v>
      </c>
      <c r="J366" s="4">
        <v>173</v>
      </c>
      <c r="K366" s="6">
        <v>3</v>
      </c>
      <c r="L366" s="5" t="s">
        <v>3</v>
      </c>
      <c r="M366" s="5">
        <v>0</v>
      </c>
    </row>
    <row r="367" spans="1:13" ht="12.75" customHeight="1" x14ac:dyDescent="0.2">
      <c r="A367" s="1">
        <v>38</v>
      </c>
      <c r="B367" s="1">
        <v>258</v>
      </c>
      <c r="C367" s="55" t="s">
        <v>36</v>
      </c>
      <c r="D367" s="43"/>
      <c r="E367" s="43">
        <f>SUM(E368:E370)</f>
        <v>5300</v>
      </c>
      <c r="F367" s="43">
        <f t="shared" ref="F367:G367" si="79">SUM(F368:F370)</f>
        <v>6000</v>
      </c>
      <c r="G367" s="43">
        <f t="shared" si="79"/>
        <v>6000</v>
      </c>
      <c r="H367" s="43">
        <v>4300</v>
      </c>
      <c r="I367" s="43">
        <f>H367/E367*100</f>
        <v>81.132075471698116</v>
      </c>
      <c r="J367" s="4"/>
      <c r="K367" s="6"/>
      <c r="L367" s="5"/>
      <c r="M367" s="5"/>
    </row>
    <row r="368" spans="1:13" ht="12.75" hidden="1" customHeight="1" x14ac:dyDescent="0.2">
      <c r="B368" s="1">
        <v>259</v>
      </c>
      <c r="C368" s="58">
        <v>381</v>
      </c>
      <c r="D368" s="59" t="s">
        <v>237</v>
      </c>
      <c r="E368" s="3">
        <v>1300</v>
      </c>
      <c r="F368" s="3">
        <v>2000</v>
      </c>
      <c r="G368" s="3">
        <v>2000</v>
      </c>
      <c r="H368" s="3"/>
      <c r="I368" s="3"/>
      <c r="J368" s="4"/>
      <c r="K368" s="6"/>
      <c r="L368" s="5"/>
      <c r="M368" s="5"/>
    </row>
    <row r="369" spans="1:13" ht="12.75" hidden="1" customHeight="1" x14ac:dyDescent="0.2">
      <c r="B369" s="1">
        <v>260</v>
      </c>
      <c r="C369" s="58">
        <v>381</v>
      </c>
      <c r="D369" s="59" t="s">
        <v>238</v>
      </c>
      <c r="E369" s="3">
        <v>2000</v>
      </c>
      <c r="F369" s="3">
        <v>2000</v>
      </c>
      <c r="G369" s="3">
        <v>2000</v>
      </c>
      <c r="H369" s="3"/>
      <c r="I369" s="3"/>
      <c r="J369" s="4"/>
      <c r="K369" s="6"/>
      <c r="L369" s="5"/>
      <c r="M369" s="5"/>
    </row>
    <row r="370" spans="1:13" ht="12.75" hidden="1" customHeight="1" x14ac:dyDescent="0.2">
      <c r="B370" s="1">
        <v>261</v>
      </c>
      <c r="C370" s="58">
        <v>381</v>
      </c>
      <c r="D370" s="59" t="s">
        <v>239</v>
      </c>
      <c r="E370" s="3">
        <v>2000</v>
      </c>
      <c r="F370" s="3">
        <v>2000</v>
      </c>
      <c r="G370" s="3">
        <v>2000</v>
      </c>
      <c r="H370" s="3"/>
      <c r="I370" s="3"/>
      <c r="J370" s="4"/>
      <c r="K370" s="6"/>
      <c r="L370" s="5"/>
      <c r="M370" s="5"/>
    </row>
    <row r="371" spans="1:13" ht="12.75" customHeight="1" x14ac:dyDescent="0.2">
      <c r="C371" s="97">
        <v>3811</v>
      </c>
      <c r="D371" s="114" t="s">
        <v>239</v>
      </c>
      <c r="E371" s="98"/>
      <c r="F371" s="98"/>
      <c r="G371" s="98"/>
      <c r="H371" s="98">
        <v>4300</v>
      </c>
      <c r="I371" s="98"/>
      <c r="J371" s="4"/>
      <c r="K371" s="6"/>
      <c r="L371" s="5"/>
      <c r="M371" s="5"/>
    </row>
    <row r="372" spans="1:13" ht="11.25" customHeight="1" x14ac:dyDescent="0.2">
      <c r="B372" s="1">
        <v>262</v>
      </c>
      <c r="C372" s="16" t="s">
        <v>35</v>
      </c>
      <c r="D372" s="16"/>
      <c r="E372" s="15">
        <f>SUM(E373)</f>
        <v>2000</v>
      </c>
      <c r="F372" s="15">
        <f t="shared" ref="F372:G376" si="80">SUM(F373)</f>
        <v>2000</v>
      </c>
      <c r="G372" s="15">
        <f t="shared" si="80"/>
        <v>2000</v>
      </c>
      <c r="H372" s="15">
        <v>0</v>
      </c>
      <c r="I372" s="15">
        <v>0</v>
      </c>
      <c r="J372" s="4">
        <v>170</v>
      </c>
      <c r="K372" s="12" t="s">
        <v>16</v>
      </c>
      <c r="L372" s="14" t="s">
        <v>31</v>
      </c>
      <c r="M372" s="13">
        <v>0</v>
      </c>
    </row>
    <row r="373" spans="1:13" ht="12.75" customHeight="1" x14ac:dyDescent="0.2">
      <c r="B373" s="1">
        <v>263</v>
      </c>
      <c r="C373" s="14" t="s">
        <v>34</v>
      </c>
      <c r="D373" s="14"/>
      <c r="E373" s="13">
        <f>SUM(E374)</f>
        <v>2000</v>
      </c>
      <c r="F373" s="13">
        <f t="shared" si="80"/>
        <v>2000</v>
      </c>
      <c r="G373" s="13">
        <f t="shared" si="80"/>
        <v>2000</v>
      </c>
      <c r="H373" s="13">
        <v>0</v>
      </c>
      <c r="I373" s="13">
        <v>0</v>
      </c>
      <c r="J373" s="4">
        <v>171</v>
      </c>
      <c r="K373" s="12" t="s">
        <v>13</v>
      </c>
      <c r="L373" s="11" t="s">
        <v>29</v>
      </c>
      <c r="M373" s="10">
        <v>0</v>
      </c>
    </row>
    <row r="374" spans="1:13" x14ac:dyDescent="0.2">
      <c r="B374" s="1">
        <v>264</v>
      </c>
      <c r="C374" s="44" t="s">
        <v>11</v>
      </c>
      <c r="D374" s="44"/>
      <c r="E374" s="45">
        <f>SUM(E375)</f>
        <v>2000</v>
      </c>
      <c r="F374" s="45">
        <f t="shared" si="80"/>
        <v>2000</v>
      </c>
      <c r="G374" s="45">
        <f t="shared" si="80"/>
        <v>2000</v>
      </c>
      <c r="H374" s="45">
        <v>0</v>
      </c>
      <c r="I374" s="45">
        <v>0</v>
      </c>
      <c r="J374" s="4">
        <v>172</v>
      </c>
      <c r="K374" s="9" t="s">
        <v>5</v>
      </c>
      <c r="L374" s="8" t="s">
        <v>28</v>
      </c>
      <c r="M374" s="7">
        <v>0</v>
      </c>
    </row>
    <row r="375" spans="1:13" ht="12.75" customHeight="1" x14ac:dyDescent="0.2">
      <c r="A375" s="1">
        <v>3</v>
      </c>
      <c r="B375" s="1">
        <v>265</v>
      </c>
      <c r="C375" s="53" t="s">
        <v>3</v>
      </c>
      <c r="D375" s="5"/>
      <c r="E375" s="5">
        <f>SUM(E376)</f>
        <v>2000</v>
      </c>
      <c r="F375" s="5">
        <f t="shared" si="80"/>
        <v>2000</v>
      </c>
      <c r="G375" s="5">
        <f t="shared" si="80"/>
        <v>2000</v>
      </c>
      <c r="H375" s="5">
        <v>0</v>
      </c>
      <c r="I375" s="5">
        <v>0</v>
      </c>
      <c r="J375" s="4">
        <v>173</v>
      </c>
      <c r="K375" s="6">
        <v>3</v>
      </c>
      <c r="L375" s="5" t="s">
        <v>3</v>
      </c>
      <c r="M375" s="5">
        <v>0</v>
      </c>
    </row>
    <row r="376" spans="1:13" ht="12.75" customHeight="1" x14ac:dyDescent="0.2">
      <c r="A376" s="1">
        <v>38</v>
      </c>
      <c r="B376" s="1">
        <v>266</v>
      </c>
      <c r="C376" s="55" t="s">
        <v>33</v>
      </c>
      <c r="D376" s="43"/>
      <c r="E376" s="43">
        <f>SUM(E377)</f>
        <v>2000</v>
      </c>
      <c r="F376" s="43">
        <f t="shared" si="80"/>
        <v>2000</v>
      </c>
      <c r="G376" s="43">
        <f t="shared" si="80"/>
        <v>2000</v>
      </c>
      <c r="H376" s="43">
        <v>0</v>
      </c>
      <c r="I376" s="43">
        <v>0</v>
      </c>
      <c r="J376" s="4"/>
      <c r="K376" s="6"/>
      <c r="L376" s="5"/>
      <c r="M376" s="5"/>
    </row>
    <row r="377" spans="1:13" ht="12.75" hidden="1" customHeight="1" x14ac:dyDescent="0.2">
      <c r="B377" s="1">
        <v>267</v>
      </c>
      <c r="C377" s="58">
        <v>381</v>
      </c>
      <c r="D377" s="59" t="s">
        <v>240</v>
      </c>
      <c r="E377" s="3">
        <v>2000</v>
      </c>
      <c r="F377" s="3">
        <v>2000</v>
      </c>
      <c r="G377" s="3">
        <v>2000</v>
      </c>
      <c r="H377" s="3"/>
      <c r="I377" s="3"/>
      <c r="J377" s="4"/>
      <c r="K377" s="6"/>
      <c r="L377" s="5"/>
      <c r="M377" s="5"/>
    </row>
    <row r="378" spans="1:13" ht="11.25" customHeight="1" x14ac:dyDescent="0.2">
      <c r="B378" s="1">
        <v>268</v>
      </c>
      <c r="C378" s="16" t="s">
        <v>32</v>
      </c>
      <c r="D378" s="16"/>
      <c r="E378" s="15">
        <f>SUM(E379+E397)</f>
        <v>168024.2</v>
      </c>
      <c r="F378" s="15">
        <f t="shared" ref="F378:G378" si="81">SUM(F379+F397)</f>
        <v>233024.2</v>
      </c>
      <c r="G378" s="15">
        <f t="shared" si="81"/>
        <v>86920.7</v>
      </c>
      <c r="H378" s="15">
        <f>H379+H397</f>
        <v>68107.179999999993</v>
      </c>
      <c r="I378" s="15">
        <f>H378/E378*100</f>
        <v>40.534149247548854</v>
      </c>
      <c r="J378" s="4">
        <v>170</v>
      </c>
      <c r="K378" s="12" t="s">
        <v>16</v>
      </c>
      <c r="L378" s="14" t="s">
        <v>31</v>
      </c>
      <c r="M378" s="13">
        <v>0</v>
      </c>
    </row>
    <row r="379" spans="1:13" ht="12.75" customHeight="1" x14ac:dyDescent="0.2">
      <c r="B379" s="1">
        <v>269</v>
      </c>
      <c r="C379" s="14" t="s">
        <v>30</v>
      </c>
      <c r="D379" s="14"/>
      <c r="E379" s="13">
        <f>E380</f>
        <v>57100</v>
      </c>
      <c r="F379" s="13">
        <f t="shared" ref="F379:G379" si="82">F380</f>
        <v>68100</v>
      </c>
      <c r="G379" s="13">
        <f t="shared" si="82"/>
        <v>68100</v>
      </c>
      <c r="H379" s="13">
        <f>H380</f>
        <v>17249.050000000003</v>
      </c>
      <c r="I379" s="13">
        <f>H379/E379*100</f>
        <v>30.208493870402808</v>
      </c>
      <c r="J379" s="4">
        <v>171</v>
      </c>
      <c r="K379" s="12" t="s">
        <v>13</v>
      </c>
      <c r="L379" s="11" t="s">
        <v>29</v>
      </c>
      <c r="M379" s="10">
        <v>0</v>
      </c>
    </row>
    <row r="380" spans="1:13" x14ac:dyDescent="0.2">
      <c r="B380" s="1">
        <v>270</v>
      </c>
      <c r="C380" s="44" t="s">
        <v>11</v>
      </c>
      <c r="D380" s="44"/>
      <c r="E380" s="45">
        <f>SUM(E381)</f>
        <v>57100</v>
      </c>
      <c r="F380" s="45">
        <f t="shared" ref="F380:G381" si="83">SUM(F381)</f>
        <v>68100</v>
      </c>
      <c r="G380" s="45">
        <f t="shared" si="83"/>
        <v>68100</v>
      </c>
      <c r="H380" s="45">
        <f>H381</f>
        <v>17249.050000000003</v>
      </c>
      <c r="I380" s="45">
        <f>H380/E380*100</f>
        <v>30.208493870402808</v>
      </c>
      <c r="J380" s="4">
        <v>172</v>
      </c>
      <c r="K380" s="9" t="s">
        <v>5</v>
      </c>
      <c r="L380" s="8" t="s">
        <v>28</v>
      </c>
      <c r="M380" s="7">
        <v>0</v>
      </c>
    </row>
    <row r="381" spans="1:13" ht="12.75" customHeight="1" x14ac:dyDescent="0.2">
      <c r="A381" s="1">
        <v>3</v>
      </c>
      <c r="B381" s="1">
        <v>271</v>
      </c>
      <c r="C381" s="53" t="s">
        <v>3</v>
      </c>
      <c r="D381" s="5"/>
      <c r="E381" s="5">
        <f>SUM(E382)</f>
        <v>57100</v>
      </c>
      <c r="F381" s="5">
        <f t="shared" si="83"/>
        <v>68100</v>
      </c>
      <c r="G381" s="5">
        <f t="shared" si="83"/>
        <v>68100</v>
      </c>
      <c r="H381" s="5">
        <f>H382</f>
        <v>17249.050000000003</v>
      </c>
      <c r="I381" s="5">
        <f>H381/E381*100</f>
        <v>30.208493870402808</v>
      </c>
      <c r="J381" s="4">
        <v>173</v>
      </c>
      <c r="K381" s="6">
        <v>3</v>
      </c>
      <c r="L381" s="5" t="s">
        <v>3</v>
      </c>
      <c r="M381" s="5">
        <v>0</v>
      </c>
    </row>
    <row r="382" spans="1:13" ht="12.75" customHeight="1" x14ac:dyDescent="0.2">
      <c r="A382" s="1">
        <v>37</v>
      </c>
      <c r="B382" s="1">
        <v>272</v>
      </c>
      <c r="C382" s="55" t="s">
        <v>27</v>
      </c>
      <c r="D382" s="43"/>
      <c r="E382" s="43">
        <f>SUM(E383:E395)</f>
        <v>57100</v>
      </c>
      <c r="F382" s="43">
        <f t="shared" ref="F382:G382" si="84">SUM(F383:F395)</f>
        <v>68100</v>
      </c>
      <c r="G382" s="43">
        <f t="shared" si="84"/>
        <v>68100</v>
      </c>
      <c r="H382" s="43">
        <f>SUM(H384:H396)</f>
        <v>17249.050000000003</v>
      </c>
      <c r="I382" s="43">
        <f>H382/E382*100</f>
        <v>30.208493870402808</v>
      </c>
      <c r="J382" s="4"/>
      <c r="K382" s="6"/>
      <c r="L382" s="5"/>
      <c r="M382" s="5"/>
    </row>
    <row r="383" spans="1:13" ht="12.75" hidden="1" customHeight="1" x14ac:dyDescent="0.2">
      <c r="B383" s="1">
        <v>273</v>
      </c>
      <c r="C383" s="58">
        <v>372</v>
      </c>
      <c r="D383" s="59" t="s">
        <v>241</v>
      </c>
      <c r="E383" s="3">
        <v>10000</v>
      </c>
      <c r="F383" s="3">
        <v>10000</v>
      </c>
      <c r="G383" s="3">
        <v>10000</v>
      </c>
      <c r="H383" s="3"/>
      <c r="I383" s="3"/>
      <c r="J383" s="4"/>
      <c r="K383" s="6"/>
      <c r="L383" s="5"/>
      <c r="M383" s="5"/>
    </row>
    <row r="384" spans="1:13" ht="12.75" customHeight="1" x14ac:dyDescent="0.2">
      <c r="C384" s="97">
        <v>3721</v>
      </c>
      <c r="D384" s="114" t="s">
        <v>241</v>
      </c>
      <c r="E384" s="98"/>
      <c r="F384" s="98"/>
      <c r="G384" s="98"/>
      <c r="H384" s="98">
        <v>2389.02</v>
      </c>
      <c r="I384" s="98"/>
      <c r="J384" s="4"/>
      <c r="K384" s="6"/>
      <c r="L384" s="5"/>
      <c r="M384" s="5"/>
    </row>
    <row r="385" spans="1:13" ht="12.75" hidden="1" customHeight="1" x14ac:dyDescent="0.2">
      <c r="B385" s="1">
        <v>274</v>
      </c>
      <c r="C385" s="58">
        <v>372</v>
      </c>
      <c r="D385" s="59" t="s">
        <v>242</v>
      </c>
      <c r="E385" s="3">
        <v>17000</v>
      </c>
      <c r="F385" s="3">
        <v>20000</v>
      </c>
      <c r="G385" s="3">
        <v>20000</v>
      </c>
      <c r="H385" s="3"/>
      <c r="I385" s="3"/>
      <c r="J385" s="4"/>
      <c r="K385" s="6"/>
      <c r="L385" s="5"/>
      <c r="M385" s="5"/>
    </row>
    <row r="386" spans="1:13" ht="12.75" customHeight="1" x14ac:dyDescent="0.2">
      <c r="C386" s="97">
        <v>3721</v>
      </c>
      <c r="D386" s="114" t="s">
        <v>243</v>
      </c>
      <c r="E386" s="98"/>
      <c r="F386" s="98"/>
      <c r="G386" s="98"/>
      <c r="H386" s="98">
        <v>10352.42</v>
      </c>
      <c r="I386" s="98"/>
      <c r="J386" s="4"/>
      <c r="K386" s="6"/>
      <c r="L386" s="5"/>
      <c r="M386" s="5"/>
    </row>
    <row r="387" spans="1:13" ht="12.75" hidden="1" customHeight="1" x14ac:dyDescent="0.2">
      <c r="B387" s="1">
        <v>275</v>
      </c>
      <c r="C387" s="58">
        <v>372</v>
      </c>
      <c r="D387" s="59" t="s">
        <v>243</v>
      </c>
      <c r="E387" s="3">
        <v>13000</v>
      </c>
      <c r="F387" s="3">
        <v>15000</v>
      </c>
      <c r="G387" s="3">
        <v>15000</v>
      </c>
      <c r="H387" s="3"/>
      <c r="I387" s="3"/>
      <c r="J387" s="4"/>
      <c r="K387" s="6"/>
      <c r="L387" s="5"/>
      <c r="M387" s="5"/>
    </row>
    <row r="388" spans="1:13" ht="12.75" hidden="1" customHeight="1" x14ac:dyDescent="0.2">
      <c r="B388" s="1">
        <v>276</v>
      </c>
      <c r="C388" s="58">
        <v>372</v>
      </c>
      <c r="D388" s="59" t="s">
        <v>244</v>
      </c>
      <c r="E388" s="3">
        <v>5000</v>
      </c>
      <c r="F388" s="3">
        <v>10000</v>
      </c>
      <c r="G388" s="3">
        <v>10000</v>
      </c>
      <c r="H388" s="3"/>
      <c r="I388" s="3"/>
      <c r="J388" s="4"/>
      <c r="K388" s="6"/>
      <c r="L388" s="5"/>
      <c r="M388" s="5"/>
    </row>
    <row r="389" spans="1:13" ht="12.75" customHeight="1" x14ac:dyDescent="0.2">
      <c r="C389" s="97">
        <v>3721</v>
      </c>
      <c r="D389" s="114" t="s">
        <v>244</v>
      </c>
      <c r="E389" s="98"/>
      <c r="F389" s="98"/>
      <c r="G389" s="98"/>
      <c r="H389" s="98">
        <v>663.61</v>
      </c>
      <c r="I389" s="98"/>
      <c r="J389" s="4"/>
      <c r="K389" s="6"/>
      <c r="L389" s="5"/>
      <c r="M389" s="5"/>
    </row>
    <row r="390" spans="1:13" ht="12.75" hidden="1" customHeight="1" x14ac:dyDescent="0.2">
      <c r="B390" s="1">
        <v>277</v>
      </c>
      <c r="C390" s="58">
        <v>372</v>
      </c>
      <c r="D390" s="59" t="s">
        <v>245</v>
      </c>
      <c r="E390" s="3">
        <v>9000</v>
      </c>
      <c r="F390" s="3">
        <v>9000</v>
      </c>
      <c r="G390" s="3">
        <v>9000</v>
      </c>
      <c r="H390" s="3"/>
      <c r="I390" s="3"/>
      <c r="J390" s="4"/>
      <c r="K390" s="6"/>
      <c r="L390" s="5"/>
      <c r="M390" s="5"/>
    </row>
    <row r="391" spans="1:13" ht="12.75" customHeight="1" x14ac:dyDescent="0.2">
      <c r="C391" s="97">
        <v>3722</v>
      </c>
      <c r="D391" s="114" t="s">
        <v>245</v>
      </c>
      <c r="E391" s="98"/>
      <c r="F391" s="98"/>
      <c r="G391" s="98"/>
      <c r="H391" s="98">
        <v>3600</v>
      </c>
      <c r="I391" s="101"/>
      <c r="J391" s="4"/>
      <c r="K391" s="6"/>
      <c r="L391" s="5"/>
      <c r="M391" s="5"/>
    </row>
    <row r="392" spans="1:13" ht="12.75" hidden="1" customHeight="1" x14ac:dyDescent="0.2">
      <c r="B392" s="1">
        <v>278</v>
      </c>
      <c r="C392" s="58">
        <v>372</v>
      </c>
      <c r="D392" s="59" t="s">
        <v>246</v>
      </c>
      <c r="E392" s="3">
        <v>1000</v>
      </c>
      <c r="F392" s="3">
        <v>1000</v>
      </c>
      <c r="G392" s="3">
        <v>1000</v>
      </c>
      <c r="H392" s="3"/>
      <c r="I392" s="3"/>
      <c r="J392" s="4"/>
      <c r="K392" s="6"/>
      <c r="L392" s="5"/>
      <c r="M392" s="5"/>
    </row>
    <row r="393" spans="1:13" ht="12.75" customHeight="1" x14ac:dyDescent="0.2">
      <c r="C393" s="97">
        <v>3721</v>
      </c>
      <c r="D393" s="114" t="s">
        <v>246</v>
      </c>
      <c r="E393" s="98"/>
      <c r="F393" s="98"/>
      <c r="G393" s="98"/>
      <c r="H393" s="98">
        <v>219.78</v>
      </c>
      <c r="I393" s="98"/>
      <c r="J393" s="4"/>
      <c r="K393" s="6"/>
      <c r="L393" s="5"/>
      <c r="M393" s="5"/>
    </row>
    <row r="394" spans="1:13" ht="12.75" hidden="1" customHeight="1" x14ac:dyDescent="0.2">
      <c r="B394" s="1">
        <v>279</v>
      </c>
      <c r="C394" s="58">
        <v>372</v>
      </c>
      <c r="D394" s="59" t="s">
        <v>247</v>
      </c>
      <c r="E394" s="3">
        <v>2000</v>
      </c>
      <c r="F394" s="3">
        <v>3000</v>
      </c>
      <c r="G394" s="3">
        <v>3000</v>
      </c>
      <c r="H394" s="3"/>
      <c r="I394" s="3"/>
      <c r="J394" s="4"/>
      <c r="K394" s="6"/>
      <c r="L394" s="5"/>
      <c r="M394" s="5"/>
    </row>
    <row r="395" spans="1:13" ht="12.75" hidden="1" customHeight="1" x14ac:dyDescent="0.2">
      <c r="B395" s="1">
        <v>280</v>
      </c>
      <c r="C395" s="58">
        <v>372</v>
      </c>
      <c r="D395" s="59" t="s">
        <v>248</v>
      </c>
      <c r="E395" s="3">
        <v>100</v>
      </c>
      <c r="F395" s="3">
        <v>100</v>
      </c>
      <c r="G395" s="3">
        <v>100</v>
      </c>
      <c r="H395" s="3"/>
      <c r="I395" s="3"/>
      <c r="J395" s="4"/>
      <c r="K395" s="6"/>
      <c r="L395" s="5"/>
      <c r="M395" s="5"/>
    </row>
    <row r="396" spans="1:13" ht="12.75" customHeight="1" x14ac:dyDescent="0.2">
      <c r="C396" s="97">
        <v>3721</v>
      </c>
      <c r="D396" s="114" t="s">
        <v>248</v>
      </c>
      <c r="E396" s="98"/>
      <c r="F396" s="98"/>
      <c r="G396" s="98"/>
      <c r="H396" s="98">
        <v>24.22</v>
      </c>
      <c r="I396" s="98"/>
      <c r="J396" s="4"/>
      <c r="K396" s="6"/>
      <c r="L396" s="5"/>
      <c r="M396" s="5"/>
    </row>
    <row r="397" spans="1:13" ht="12.75" customHeight="1" x14ac:dyDescent="0.2">
      <c r="B397" s="1">
        <v>281</v>
      </c>
      <c r="C397" s="14" t="s">
        <v>26</v>
      </c>
      <c r="D397" s="14"/>
      <c r="E397" s="13">
        <f>SUM(E398)</f>
        <v>110924.2</v>
      </c>
      <c r="F397" s="13">
        <f t="shared" ref="F397:G397" si="85">SUM(F398)</f>
        <v>164924.20000000001</v>
      </c>
      <c r="G397" s="13">
        <f t="shared" si="85"/>
        <v>18820.7</v>
      </c>
      <c r="H397" s="13">
        <f>H398</f>
        <v>50858.13</v>
      </c>
      <c r="I397" s="13">
        <f>H397/E397*100</f>
        <v>45.849444936271794</v>
      </c>
      <c r="J397" s="4">
        <v>246</v>
      </c>
      <c r="K397" s="12" t="s">
        <v>13</v>
      </c>
      <c r="L397" s="11" t="s">
        <v>25</v>
      </c>
      <c r="M397" s="10">
        <v>0</v>
      </c>
    </row>
    <row r="398" spans="1:13" ht="12.75" customHeight="1" x14ac:dyDescent="0.2">
      <c r="B398" s="1">
        <v>282</v>
      </c>
      <c r="C398" s="44" t="s">
        <v>24</v>
      </c>
      <c r="D398" s="44"/>
      <c r="E398" s="45">
        <f>SUM(E400+E405+E408)</f>
        <v>110924.2</v>
      </c>
      <c r="F398" s="45">
        <f t="shared" ref="F398:G398" si="86">SUM(F400+F405+F408)</f>
        <v>164924.20000000001</v>
      </c>
      <c r="G398" s="45">
        <f t="shared" si="86"/>
        <v>18820.7</v>
      </c>
      <c r="H398" s="45">
        <f>H399</f>
        <v>50858.13</v>
      </c>
      <c r="I398" s="45">
        <f>H398/E398*100</f>
        <v>45.849444936271794</v>
      </c>
      <c r="J398" s="4">
        <v>247</v>
      </c>
      <c r="K398" s="9" t="s">
        <v>5</v>
      </c>
      <c r="L398" s="8" t="s">
        <v>23</v>
      </c>
      <c r="M398" s="7">
        <v>0</v>
      </c>
    </row>
    <row r="399" spans="1:13" ht="12.75" customHeight="1" x14ac:dyDescent="0.2">
      <c r="A399" s="1">
        <v>3</v>
      </c>
      <c r="B399" s="1">
        <v>283</v>
      </c>
      <c r="C399" s="53" t="s">
        <v>3</v>
      </c>
      <c r="D399" s="5"/>
      <c r="E399" s="5">
        <f>SUM(E400+E405+E408)</f>
        <v>110924.2</v>
      </c>
      <c r="F399" s="5">
        <f t="shared" ref="F399:G399" si="87">SUM(F400+F405+F408)</f>
        <v>164924.20000000001</v>
      </c>
      <c r="G399" s="5">
        <f t="shared" si="87"/>
        <v>18820.7</v>
      </c>
      <c r="H399" s="5">
        <f>H400+H405+H408</f>
        <v>50858.13</v>
      </c>
      <c r="I399" s="5">
        <f>H399/E399*100</f>
        <v>45.849444936271794</v>
      </c>
      <c r="J399" s="4">
        <v>248</v>
      </c>
      <c r="K399" s="6">
        <v>3</v>
      </c>
      <c r="L399" s="5" t="s">
        <v>3</v>
      </c>
      <c r="M399" s="5">
        <v>0</v>
      </c>
    </row>
    <row r="400" spans="1:13" ht="12.75" customHeight="1" x14ac:dyDescent="0.2">
      <c r="A400" s="1">
        <v>31</v>
      </c>
      <c r="B400" s="1">
        <v>284</v>
      </c>
      <c r="C400" s="55" t="s">
        <v>22</v>
      </c>
      <c r="D400" s="43"/>
      <c r="E400" s="43">
        <f>SUM(E401+E403)</f>
        <v>94924.2</v>
      </c>
      <c r="F400" s="43">
        <f t="shared" ref="F400:G400" si="88">SUM(F401+F403)</f>
        <v>94924.2</v>
      </c>
      <c r="G400" s="43">
        <f t="shared" si="88"/>
        <v>15820.7</v>
      </c>
      <c r="H400" s="43">
        <f>SUM(H402+H404)</f>
        <v>46981.95</v>
      </c>
      <c r="I400" s="43">
        <f>H400/E400*100</f>
        <v>49.494175352544453</v>
      </c>
      <c r="J400" s="4">
        <v>249</v>
      </c>
      <c r="K400" s="4"/>
      <c r="L400" s="3" t="s">
        <v>22</v>
      </c>
      <c r="M400" s="3">
        <v>0</v>
      </c>
    </row>
    <row r="401" spans="1:16" ht="12.75" hidden="1" customHeight="1" x14ac:dyDescent="0.2">
      <c r="B401" s="1">
        <v>285</v>
      </c>
      <c r="C401" s="58">
        <v>311</v>
      </c>
      <c r="D401" s="59" t="s">
        <v>250</v>
      </c>
      <c r="E401" s="3">
        <v>81480</v>
      </c>
      <c r="F401" s="3">
        <v>81480</v>
      </c>
      <c r="G401" s="3">
        <v>13580</v>
      </c>
      <c r="H401" s="3"/>
      <c r="I401" s="3"/>
      <c r="J401" s="4"/>
      <c r="K401" s="4"/>
      <c r="L401" s="3"/>
      <c r="M401" s="3"/>
    </row>
    <row r="402" spans="1:16" ht="12.75" customHeight="1" x14ac:dyDescent="0.2">
      <c r="C402" s="97">
        <v>3111</v>
      </c>
      <c r="D402" s="114" t="s">
        <v>368</v>
      </c>
      <c r="E402" s="98"/>
      <c r="F402" s="98"/>
      <c r="G402" s="98"/>
      <c r="H402" s="98">
        <v>40740</v>
      </c>
      <c r="I402" s="98"/>
      <c r="J402" s="4"/>
      <c r="K402" s="4"/>
      <c r="L402" s="3"/>
      <c r="M402" s="3"/>
    </row>
    <row r="403" spans="1:16" ht="12.75" hidden="1" customHeight="1" x14ac:dyDescent="0.2">
      <c r="B403" s="1">
        <v>286</v>
      </c>
      <c r="C403" s="58">
        <v>312</v>
      </c>
      <c r="D403" s="59" t="s">
        <v>251</v>
      </c>
      <c r="E403" s="3">
        <v>13444.2</v>
      </c>
      <c r="F403" s="3">
        <v>13444.2</v>
      </c>
      <c r="G403" s="3">
        <v>2240.6999999999998</v>
      </c>
      <c r="H403" s="3"/>
      <c r="I403" s="3"/>
      <c r="J403" s="4"/>
      <c r="K403" s="4"/>
      <c r="L403" s="3"/>
      <c r="M403" s="3"/>
    </row>
    <row r="404" spans="1:16" ht="12.75" customHeight="1" x14ac:dyDescent="0.2">
      <c r="C404" s="97">
        <v>3121</v>
      </c>
      <c r="D404" s="114" t="s">
        <v>251</v>
      </c>
      <c r="E404" s="98"/>
      <c r="F404" s="98"/>
      <c r="G404" s="98"/>
      <c r="H404" s="98">
        <v>6241.95</v>
      </c>
      <c r="I404" s="98"/>
      <c r="J404" s="4"/>
      <c r="K404" s="4"/>
      <c r="L404" s="3"/>
      <c r="M404" s="3"/>
    </row>
    <row r="405" spans="1:16" ht="12.75" customHeight="1" x14ac:dyDescent="0.2">
      <c r="A405" s="1">
        <v>32</v>
      </c>
      <c r="B405" s="1">
        <v>287</v>
      </c>
      <c r="C405" s="55" t="s">
        <v>1</v>
      </c>
      <c r="D405" s="43"/>
      <c r="E405" s="43">
        <f>SUM(E406)</f>
        <v>6000</v>
      </c>
      <c r="F405" s="43">
        <f t="shared" ref="F405:G405" si="89">SUM(F406)</f>
        <v>60000</v>
      </c>
      <c r="G405" s="43">
        <f t="shared" si="89"/>
        <v>1000</v>
      </c>
      <c r="H405" s="43">
        <f>H407</f>
        <v>1559.1</v>
      </c>
      <c r="I405" s="43">
        <f>H405/E405*100</f>
        <v>25.984999999999996</v>
      </c>
      <c r="J405" s="4">
        <v>250</v>
      </c>
      <c r="K405" s="4"/>
      <c r="L405" s="3" t="s">
        <v>1</v>
      </c>
      <c r="M405" s="3">
        <v>0</v>
      </c>
    </row>
    <row r="406" spans="1:16" ht="12.75" hidden="1" customHeight="1" x14ac:dyDescent="0.2">
      <c r="B406" s="1">
        <v>288</v>
      </c>
      <c r="C406" s="58">
        <v>321</v>
      </c>
      <c r="D406" s="59" t="s">
        <v>172</v>
      </c>
      <c r="E406" s="57">
        <v>6000</v>
      </c>
      <c r="F406" s="57">
        <v>60000</v>
      </c>
      <c r="G406" s="57">
        <v>1000</v>
      </c>
      <c r="H406" s="57"/>
      <c r="I406" s="57"/>
      <c r="J406" s="4"/>
      <c r="K406" s="4"/>
      <c r="L406" s="3"/>
      <c r="M406" s="3"/>
    </row>
    <row r="407" spans="1:16" ht="12.75" customHeight="1" x14ac:dyDescent="0.2">
      <c r="C407" s="97">
        <v>3212</v>
      </c>
      <c r="D407" s="114" t="s">
        <v>172</v>
      </c>
      <c r="E407" s="98"/>
      <c r="F407" s="98"/>
      <c r="G407" s="98"/>
      <c r="H407" s="98">
        <v>1559.1</v>
      </c>
      <c r="I407" s="98"/>
      <c r="J407" s="4"/>
      <c r="K407" s="4"/>
      <c r="L407" s="3"/>
      <c r="M407" s="3"/>
    </row>
    <row r="408" spans="1:16" ht="12.75" customHeight="1" x14ac:dyDescent="0.2">
      <c r="A408" s="1">
        <v>37</v>
      </c>
      <c r="B408" s="1">
        <v>289</v>
      </c>
      <c r="C408" s="55" t="s">
        <v>21</v>
      </c>
      <c r="D408" s="43"/>
      <c r="E408" s="43">
        <f>SUM(E409)</f>
        <v>10000</v>
      </c>
      <c r="F408" s="43">
        <f t="shared" ref="F408:G408" si="90">SUM(F409)</f>
        <v>10000</v>
      </c>
      <c r="G408" s="43">
        <f t="shared" si="90"/>
        <v>2000</v>
      </c>
      <c r="H408" s="43">
        <f>H410</f>
        <v>2317.08</v>
      </c>
      <c r="I408" s="43">
        <f>H408/E408*100</f>
        <v>23.1708</v>
      </c>
      <c r="J408" s="4">
        <v>251</v>
      </c>
      <c r="K408" s="4"/>
      <c r="L408" s="3" t="s">
        <v>21</v>
      </c>
      <c r="M408" s="3">
        <v>0</v>
      </c>
    </row>
    <row r="409" spans="1:16" ht="12.75" hidden="1" customHeight="1" x14ac:dyDescent="0.2">
      <c r="B409" s="1">
        <v>290</v>
      </c>
      <c r="C409" s="58">
        <v>372</v>
      </c>
      <c r="D409" s="59" t="s">
        <v>249</v>
      </c>
      <c r="E409" s="3">
        <v>10000</v>
      </c>
      <c r="F409" s="3">
        <v>10000</v>
      </c>
      <c r="G409" s="3">
        <v>2000</v>
      </c>
      <c r="H409" s="3"/>
      <c r="I409" s="3"/>
      <c r="J409" s="4"/>
      <c r="K409" s="4"/>
      <c r="L409" s="3"/>
      <c r="M409" s="3"/>
    </row>
    <row r="410" spans="1:16" ht="12.75" customHeight="1" x14ac:dyDescent="0.2">
      <c r="C410" s="97">
        <v>3723</v>
      </c>
      <c r="D410" s="114" t="s">
        <v>249</v>
      </c>
      <c r="E410" s="98"/>
      <c r="F410" s="98"/>
      <c r="G410" s="98"/>
      <c r="H410" s="98">
        <v>2317.08</v>
      </c>
      <c r="I410" s="98"/>
      <c r="J410" s="4"/>
      <c r="K410" s="4"/>
      <c r="L410" s="3"/>
      <c r="M410" s="3"/>
    </row>
    <row r="411" spans="1:16" ht="12.75" customHeight="1" x14ac:dyDescent="0.2">
      <c r="B411" s="1">
        <v>291</v>
      </c>
      <c r="C411" s="22" t="s">
        <v>20</v>
      </c>
      <c r="D411" s="22"/>
      <c r="E411" s="21">
        <f>SUM(E412)</f>
        <v>424224</v>
      </c>
      <c r="F411" s="21">
        <f t="shared" ref="F411:G411" si="91">SUM(F412)</f>
        <v>432650</v>
      </c>
      <c r="G411" s="21">
        <f t="shared" si="91"/>
        <v>438475</v>
      </c>
      <c r="H411" s="21">
        <f>H412</f>
        <v>234684.33000000005</v>
      </c>
      <c r="I411" s="21">
        <f t="shared" ref="I411:I416" si="92">H411/E411*100</f>
        <v>55.320851719846132</v>
      </c>
      <c r="J411" s="4">
        <v>2</v>
      </c>
      <c r="K411" s="20" t="s">
        <v>19</v>
      </c>
      <c r="L411" s="19" t="s">
        <v>18</v>
      </c>
      <c r="M411" s="18">
        <v>0</v>
      </c>
      <c r="P411" s="17"/>
    </row>
    <row r="412" spans="1:16" ht="12.75" customHeight="1" x14ac:dyDescent="0.2">
      <c r="B412" s="1">
        <v>292</v>
      </c>
      <c r="C412" s="16" t="s">
        <v>17</v>
      </c>
      <c r="D412" s="16"/>
      <c r="E412" s="15">
        <f>E413+E459</f>
        <v>424224</v>
      </c>
      <c r="F412" s="15">
        <f t="shared" ref="F412:G412" si="93">F413+F459</f>
        <v>432650</v>
      </c>
      <c r="G412" s="15">
        <f t="shared" si="93"/>
        <v>438475</v>
      </c>
      <c r="H412" s="15">
        <f>H413</f>
        <v>234684.33000000005</v>
      </c>
      <c r="I412" s="15">
        <f t="shared" si="92"/>
        <v>55.320851719846132</v>
      </c>
      <c r="J412" s="4">
        <v>3</v>
      </c>
      <c r="K412" s="12" t="s">
        <v>16</v>
      </c>
      <c r="L412" s="14" t="s">
        <v>15</v>
      </c>
      <c r="M412" s="13">
        <v>0</v>
      </c>
    </row>
    <row r="413" spans="1:16" ht="12.75" customHeight="1" x14ac:dyDescent="0.2">
      <c r="B413" s="1">
        <v>293</v>
      </c>
      <c r="C413" s="14" t="s">
        <v>14</v>
      </c>
      <c r="D413" s="14"/>
      <c r="E413" s="13">
        <f>SUM(E414+E452)</f>
        <v>394224</v>
      </c>
      <c r="F413" s="13">
        <f t="shared" ref="F413:G413" si="94">SUM(F414+F452)</f>
        <v>432650</v>
      </c>
      <c r="G413" s="13">
        <f t="shared" si="94"/>
        <v>438475</v>
      </c>
      <c r="H413" s="13">
        <f>H414+H452</f>
        <v>234684.33000000005</v>
      </c>
      <c r="I413" s="13">
        <f t="shared" si="92"/>
        <v>59.530705893096325</v>
      </c>
      <c r="J413" s="4">
        <v>4</v>
      </c>
      <c r="K413" s="12" t="s">
        <v>13</v>
      </c>
      <c r="L413" s="11" t="s">
        <v>12</v>
      </c>
      <c r="M413" s="10">
        <v>0</v>
      </c>
    </row>
    <row r="414" spans="1:16" x14ac:dyDescent="0.2">
      <c r="B414" s="1">
        <v>294</v>
      </c>
      <c r="C414" s="44" t="s">
        <v>11</v>
      </c>
      <c r="D414" s="44"/>
      <c r="E414" s="45">
        <f>SUM(E415)</f>
        <v>389224</v>
      </c>
      <c r="F414" s="45">
        <f t="shared" ref="F414:G414" si="95">SUM(F415)</f>
        <v>427650</v>
      </c>
      <c r="G414" s="45">
        <f t="shared" si="95"/>
        <v>433475</v>
      </c>
      <c r="H414" s="45">
        <f>H415</f>
        <v>228462.82000000004</v>
      </c>
      <c r="I414" s="45">
        <f t="shared" si="92"/>
        <v>58.697002240355175</v>
      </c>
      <c r="J414" s="4">
        <v>5</v>
      </c>
      <c r="K414" s="9" t="s">
        <v>5</v>
      </c>
      <c r="L414" s="8" t="s">
        <v>4</v>
      </c>
      <c r="M414" s="7">
        <v>0</v>
      </c>
    </row>
    <row r="415" spans="1:16" ht="12.75" customHeight="1" x14ac:dyDescent="0.2">
      <c r="A415" s="1">
        <v>3</v>
      </c>
      <c r="B415" s="1">
        <v>295</v>
      </c>
      <c r="C415" s="53" t="s">
        <v>3</v>
      </c>
      <c r="D415" s="5"/>
      <c r="E415" s="5">
        <f>SUM(E416+E423+E447+E450)</f>
        <v>389224</v>
      </c>
      <c r="F415" s="5">
        <f t="shared" ref="F415:G415" si="96">SUM(F416+F423+F447+F450)</f>
        <v>427650</v>
      </c>
      <c r="G415" s="5">
        <f t="shared" si="96"/>
        <v>433475</v>
      </c>
      <c r="H415" s="5">
        <f>H416+H423+H447+H450</f>
        <v>228462.82000000004</v>
      </c>
      <c r="I415" s="5">
        <f t="shared" si="92"/>
        <v>58.697002240355175</v>
      </c>
      <c r="J415" s="4">
        <v>11</v>
      </c>
      <c r="K415" s="6">
        <v>3</v>
      </c>
      <c r="L415" s="5" t="s">
        <v>3</v>
      </c>
      <c r="M415" s="5">
        <v>0</v>
      </c>
    </row>
    <row r="416" spans="1:16" ht="12.75" customHeight="1" x14ac:dyDescent="0.2">
      <c r="A416" s="1">
        <v>31</v>
      </c>
      <c r="B416" s="1">
        <v>296</v>
      </c>
      <c r="C416" s="55" t="s">
        <v>2</v>
      </c>
      <c r="D416" s="43"/>
      <c r="E416" s="43">
        <f>SUM(E417:E421)</f>
        <v>352724</v>
      </c>
      <c r="F416" s="43">
        <f t="shared" ref="F416:G416" si="97">SUM(F417:F421)</f>
        <v>386150</v>
      </c>
      <c r="G416" s="43">
        <f t="shared" si="97"/>
        <v>391975</v>
      </c>
      <c r="H416" s="43">
        <f>H418+H420+H422</f>
        <v>182015.63</v>
      </c>
      <c r="I416" s="43">
        <f t="shared" si="92"/>
        <v>51.602848119209355</v>
      </c>
      <c r="J416" s="4">
        <v>12</v>
      </c>
      <c r="K416" s="4"/>
      <c r="L416" s="3" t="s">
        <v>1</v>
      </c>
      <c r="M416" s="3">
        <v>0</v>
      </c>
    </row>
    <row r="417" spans="1:13" ht="12.75" hidden="1" customHeight="1" x14ac:dyDescent="0.2">
      <c r="B417" s="1">
        <v>297</v>
      </c>
      <c r="C417" s="58">
        <v>311</v>
      </c>
      <c r="D417" s="57" t="s">
        <v>169</v>
      </c>
      <c r="E417" s="3">
        <v>285600</v>
      </c>
      <c r="F417" s="3">
        <v>310000</v>
      </c>
      <c r="G417" s="3">
        <v>315000</v>
      </c>
      <c r="H417" s="3"/>
      <c r="I417" s="3"/>
      <c r="J417" s="4"/>
      <c r="K417" s="4"/>
      <c r="L417" s="3"/>
      <c r="M417" s="3"/>
    </row>
    <row r="418" spans="1:13" ht="12.75" customHeight="1" x14ac:dyDescent="0.2">
      <c r="C418" s="97">
        <v>3111</v>
      </c>
      <c r="D418" s="98" t="s">
        <v>388</v>
      </c>
      <c r="E418" s="98"/>
      <c r="F418" s="98"/>
      <c r="G418" s="98"/>
      <c r="H418" s="98">
        <v>161956.54</v>
      </c>
      <c r="I418" s="98"/>
      <c r="J418" s="4"/>
      <c r="K418" s="4"/>
      <c r="L418" s="3"/>
      <c r="M418" s="3"/>
    </row>
    <row r="419" spans="1:13" ht="12.75" hidden="1" customHeight="1" x14ac:dyDescent="0.2">
      <c r="B419" s="1">
        <v>298</v>
      </c>
      <c r="C419" s="58">
        <v>312</v>
      </c>
      <c r="D419" s="57" t="s">
        <v>171</v>
      </c>
      <c r="E419" s="3">
        <v>47124</v>
      </c>
      <c r="F419" s="3">
        <v>51150</v>
      </c>
      <c r="G419" s="3">
        <v>51975</v>
      </c>
      <c r="H419" s="3"/>
      <c r="I419" s="3"/>
      <c r="J419" s="4"/>
      <c r="K419" s="4"/>
      <c r="L419" s="3"/>
      <c r="M419" s="3"/>
    </row>
    <row r="420" spans="1:13" ht="12.75" customHeight="1" x14ac:dyDescent="0.2">
      <c r="C420" s="97">
        <v>3121</v>
      </c>
      <c r="D420" s="98" t="s">
        <v>389</v>
      </c>
      <c r="E420" s="98"/>
      <c r="F420" s="98"/>
      <c r="G420" s="98"/>
      <c r="H420" s="98">
        <v>1600</v>
      </c>
      <c r="I420" s="98"/>
      <c r="J420" s="4"/>
      <c r="K420" s="4"/>
      <c r="L420" s="3"/>
      <c r="M420" s="3"/>
    </row>
    <row r="421" spans="1:13" ht="12.75" hidden="1" customHeight="1" x14ac:dyDescent="0.2">
      <c r="B421" s="1">
        <v>299</v>
      </c>
      <c r="C421" s="58">
        <v>313</v>
      </c>
      <c r="D421" s="57" t="s">
        <v>315</v>
      </c>
      <c r="E421" s="3">
        <v>20000</v>
      </c>
      <c r="F421" s="3">
        <v>25000</v>
      </c>
      <c r="G421" s="3">
        <v>25000</v>
      </c>
      <c r="H421" s="3"/>
      <c r="I421" s="3"/>
      <c r="J421" s="4"/>
      <c r="K421" s="4"/>
      <c r="L421" s="3"/>
      <c r="M421" s="3"/>
    </row>
    <row r="422" spans="1:13" ht="12.75" customHeight="1" x14ac:dyDescent="0.2">
      <c r="C422" s="97">
        <v>3132</v>
      </c>
      <c r="D422" s="98" t="s">
        <v>390</v>
      </c>
      <c r="E422" s="98"/>
      <c r="F422" s="98"/>
      <c r="G422" s="98"/>
      <c r="H422" s="98">
        <v>18459.09</v>
      </c>
      <c r="I422" s="98"/>
      <c r="J422" s="4"/>
      <c r="K422" s="4"/>
      <c r="L422" s="3"/>
      <c r="M422" s="3"/>
    </row>
    <row r="423" spans="1:13" ht="12.75" customHeight="1" x14ac:dyDescent="0.2">
      <c r="A423" s="1">
        <v>32</v>
      </c>
      <c r="B423" s="1">
        <v>300</v>
      </c>
      <c r="C423" s="55" t="s">
        <v>0</v>
      </c>
      <c r="D423" s="43"/>
      <c r="E423" s="43">
        <f>SUM(E424)</f>
        <v>35000</v>
      </c>
      <c r="F423" s="43">
        <f t="shared" ref="F423:G423" si="98">SUM(F424)</f>
        <v>40000</v>
      </c>
      <c r="G423" s="43">
        <f t="shared" si="98"/>
        <v>40000</v>
      </c>
      <c r="H423" s="43">
        <f>SUM(H427:H446)</f>
        <v>45944.400000000009</v>
      </c>
      <c r="I423" s="43">
        <f>H423/E423*100</f>
        <v>131.26971428571431</v>
      </c>
      <c r="J423" s="4"/>
      <c r="K423" s="4"/>
      <c r="L423" s="3"/>
      <c r="M423" s="3"/>
    </row>
    <row r="424" spans="1:13" ht="12.75" hidden="1" customHeight="1" x14ac:dyDescent="0.2">
      <c r="B424" s="1">
        <v>301</v>
      </c>
      <c r="C424" s="58">
        <v>321</v>
      </c>
      <c r="D424" s="57" t="s">
        <v>316</v>
      </c>
      <c r="E424" s="3">
        <v>35000</v>
      </c>
      <c r="F424" s="3">
        <v>40000</v>
      </c>
      <c r="G424" s="3">
        <v>40000</v>
      </c>
      <c r="H424" s="3"/>
      <c r="I424" s="3"/>
      <c r="J424" s="4"/>
      <c r="K424" s="4"/>
      <c r="L424" s="3"/>
      <c r="M424" s="3"/>
    </row>
    <row r="425" spans="1:13" ht="12.75" hidden="1" customHeight="1" x14ac:dyDescent="0.2">
      <c r="C425" s="58">
        <v>322</v>
      </c>
      <c r="D425" s="57" t="s">
        <v>386</v>
      </c>
      <c r="E425" s="3"/>
      <c r="F425" s="3"/>
      <c r="G425" s="3"/>
      <c r="H425" s="3"/>
      <c r="I425" s="3"/>
      <c r="J425" s="4"/>
      <c r="K425" s="4"/>
      <c r="L425" s="3"/>
      <c r="M425" s="3"/>
    </row>
    <row r="426" spans="1:13" ht="12.75" hidden="1" customHeight="1" x14ac:dyDescent="0.2">
      <c r="C426" s="58">
        <v>323</v>
      </c>
      <c r="D426" s="57" t="s">
        <v>387</v>
      </c>
      <c r="E426" s="3"/>
      <c r="F426" s="3"/>
      <c r="G426" s="3"/>
      <c r="H426" s="3"/>
      <c r="I426" s="3"/>
      <c r="J426" s="4"/>
      <c r="K426" s="4"/>
      <c r="L426" s="3"/>
      <c r="M426" s="3"/>
    </row>
    <row r="427" spans="1:13" ht="12.75" customHeight="1" x14ac:dyDescent="0.2">
      <c r="C427" s="97">
        <v>3211</v>
      </c>
      <c r="D427" s="98" t="s">
        <v>173</v>
      </c>
      <c r="E427" s="98"/>
      <c r="F427" s="98"/>
      <c r="G427" s="98"/>
      <c r="H427" s="98">
        <v>0</v>
      </c>
      <c r="I427" s="98"/>
      <c r="J427" s="4"/>
      <c r="K427" s="4"/>
      <c r="L427" s="3"/>
      <c r="M427" s="3"/>
    </row>
    <row r="428" spans="1:13" ht="12.75" customHeight="1" x14ac:dyDescent="0.2">
      <c r="C428" s="97">
        <v>3212</v>
      </c>
      <c r="D428" s="98" t="s">
        <v>391</v>
      </c>
      <c r="E428" s="98"/>
      <c r="F428" s="98"/>
      <c r="G428" s="98"/>
      <c r="H428" s="98">
        <v>8800</v>
      </c>
      <c r="I428" s="98"/>
      <c r="J428" s="4"/>
      <c r="K428" s="4"/>
      <c r="L428" s="3"/>
      <c r="M428" s="3"/>
    </row>
    <row r="429" spans="1:13" ht="12.75" customHeight="1" x14ac:dyDescent="0.2">
      <c r="C429" s="97">
        <v>3213</v>
      </c>
      <c r="D429" s="98" t="s">
        <v>392</v>
      </c>
      <c r="E429" s="98"/>
      <c r="F429" s="98"/>
      <c r="G429" s="98"/>
      <c r="H429" s="98">
        <v>341.91</v>
      </c>
      <c r="I429" s="98"/>
      <c r="J429" s="4"/>
      <c r="K429" s="4"/>
      <c r="L429" s="3"/>
      <c r="M429" s="3"/>
    </row>
    <row r="430" spans="1:13" ht="12.75" customHeight="1" x14ac:dyDescent="0.2">
      <c r="C430" s="97">
        <v>3214</v>
      </c>
      <c r="D430" s="98" t="s">
        <v>175</v>
      </c>
      <c r="E430" s="98"/>
      <c r="F430" s="98"/>
      <c r="G430" s="98"/>
      <c r="H430" s="98">
        <v>584</v>
      </c>
      <c r="I430" s="98"/>
      <c r="J430" s="4"/>
      <c r="K430" s="4"/>
      <c r="L430" s="3"/>
      <c r="M430" s="3"/>
    </row>
    <row r="431" spans="1:13" ht="12.75" customHeight="1" x14ac:dyDescent="0.2">
      <c r="C431" s="97">
        <v>3221</v>
      </c>
      <c r="D431" s="98" t="s">
        <v>176</v>
      </c>
      <c r="E431" s="98"/>
      <c r="F431" s="98"/>
      <c r="G431" s="98"/>
      <c r="H431" s="98">
        <v>3288.95</v>
      </c>
      <c r="I431" s="98"/>
      <c r="J431" s="4"/>
      <c r="K431" s="4"/>
      <c r="L431" s="3"/>
      <c r="M431" s="3"/>
    </row>
    <row r="432" spans="1:13" ht="12.75" customHeight="1" x14ac:dyDescent="0.2">
      <c r="C432" s="97">
        <v>3222</v>
      </c>
      <c r="D432" s="98" t="s">
        <v>393</v>
      </c>
      <c r="E432" s="98"/>
      <c r="F432" s="98"/>
      <c r="G432" s="98"/>
      <c r="H432" s="98">
        <v>12873.58</v>
      </c>
      <c r="I432" s="98"/>
      <c r="J432" s="4"/>
      <c r="K432" s="4"/>
      <c r="L432" s="3"/>
      <c r="M432" s="3"/>
    </row>
    <row r="433" spans="1:13" ht="12.75" customHeight="1" x14ac:dyDescent="0.2">
      <c r="C433" s="97">
        <v>3223</v>
      </c>
      <c r="D433" s="98" t="s">
        <v>177</v>
      </c>
      <c r="E433" s="98"/>
      <c r="F433" s="98"/>
      <c r="G433" s="98"/>
      <c r="H433" s="98">
        <v>3303.01</v>
      </c>
      <c r="I433" s="98"/>
      <c r="J433" s="4"/>
      <c r="K433" s="4"/>
      <c r="L433" s="3"/>
      <c r="M433" s="3"/>
    </row>
    <row r="434" spans="1:13" ht="12.75" customHeight="1" x14ac:dyDescent="0.2">
      <c r="C434" s="97">
        <v>3224</v>
      </c>
      <c r="D434" s="98" t="s">
        <v>394</v>
      </c>
      <c r="E434" s="98"/>
      <c r="F434" s="98"/>
      <c r="G434" s="98"/>
      <c r="H434" s="98">
        <v>1070.22</v>
      </c>
      <c r="I434" s="98"/>
      <c r="J434" s="4"/>
      <c r="K434" s="4"/>
      <c r="L434" s="3"/>
      <c r="M434" s="3"/>
    </row>
    <row r="435" spans="1:13" ht="12.75" customHeight="1" x14ac:dyDescent="0.2">
      <c r="C435" s="97">
        <v>3225</v>
      </c>
      <c r="D435" s="98" t="s">
        <v>395</v>
      </c>
      <c r="E435" s="98"/>
      <c r="F435" s="98"/>
      <c r="G435" s="98"/>
      <c r="H435" s="98">
        <v>1703.9</v>
      </c>
      <c r="I435" s="98"/>
      <c r="J435" s="4"/>
      <c r="K435" s="4"/>
      <c r="L435" s="3"/>
      <c r="M435" s="3"/>
    </row>
    <row r="436" spans="1:13" ht="12.75" customHeight="1" x14ac:dyDescent="0.2">
      <c r="C436" s="97">
        <v>3227</v>
      </c>
      <c r="D436" s="98" t="s">
        <v>396</v>
      </c>
      <c r="E436" s="98"/>
      <c r="F436" s="98"/>
      <c r="G436" s="98"/>
      <c r="H436" s="98">
        <v>0</v>
      </c>
      <c r="I436" s="98"/>
      <c r="J436" s="4"/>
      <c r="K436" s="4"/>
      <c r="L436" s="3"/>
      <c r="M436" s="3"/>
    </row>
    <row r="437" spans="1:13" ht="12.75" customHeight="1" x14ac:dyDescent="0.2">
      <c r="C437" s="97">
        <v>3231</v>
      </c>
      <c r="D437" s="98" t="s">
        <v>397</v>
      </c>
      <c r="E437" s="98"/>
      <c r="F437" s="98"/>
      <c r="G437" s="98"/>
      <c r="H437" s="98">
        <v>1742.01</v>
      </c>
      <c r="I437" s="98"/>
      <c r="J437" s="4"/>
      <c r="K437" s="4"/>
      <c r="L437" s="3"/>
      <c r="M437" s="3"/>
    </row>
    <row r="438" spans="1:13" ht="12.75" customHeight="1" x14ac:dyDescent="0.2">
      <c r="C438" s="97">
        <v>3232</v>
      </c>
      <c r="D438" s="98" t="s">
        <v>183</v>
      </c>
      <c r="E438" s="98"/>
      <c r="F438" s="98"/>
      <c r="G438" s="98"/>
      <c r="H438" s="98">
        <v>1450</v>
      </c>
      <c r="I438" s="98"/>
      <c r="J438" s="4"/>
      <c r="K438" s="4"/>
      <c r="L438" s="3"/>
      <c r="M438" s="3"/>
    </row>
    <row r="439" spans="1:13" ht="12.75" customHeight="1" x14ac:dyDescent="0.2">
      <c r="C439" s="97">
        <v>3233</v>
      </c>
      <c r="D439" s="98" t="s">
        <v>346</v>
      </c>
      <c r="E439" s="98"/>
      <c r="F439" s="98"/>
      <c r="G439" s="98"/>
      <c r="H439" s="98">
        <v>0</v>
      </c>
      <c r="I439" s="98"/>
      <c r="J439" s="4"/>
      <c r="K439" s="4"/>
      <c r="L439" s="3"/>
      <c r="M439" s="3"/>
    </row>
    <row r="440" spans="1:13" ht="12.75" customHeight="1" x14ac:dyDescent="0.2">
      <c r="C440" s="97">
        <v>3234</v>
      </c>
      <c r="D440" s="98" t="s">
        <v>347</v>
      </c>
      <c r="E440" s="98"/>
      <c r="F440" s="98"/>
      <c r="G440" s="98"/>
      <c r="H440" s="98">
        <v>2432.61</v>
      </c>
      <c r="I440" s="98"/>
      <c r="J440" s="4"/>
      <c r="K440" s="4"/>
      <c r="L440" s="3"/>
      <c r="M440" s="3"/>
    </row>
    <row r="441" spans="1:13" ht="12.75" customHeight="1" x14ac:dyDescent="0.2">
      <c r="C441" s="97">
        <v>3235</v>
      </c>
      <c r="D441" s="98" t="s">
        <v>398</v>
      </c>
      <c r="E441" s="98"/>
      <c r="F441" s="98"/>
      <c r="G441" s="98"/>
      <c r="H441" s="98">
        <v>0</v>
      </c>
      <c r="I441" s="98"/>
      <c r="J441" s="4"/>
      <c r="K441" s="4"/>
      <c r="L441" s="3"/>
      <c r="M441" s="3"/>
    </row>
    <row r="442" spans="1:13" ht="12.75" customHeight="1" x14ac:dyDescent="0.2">
      <c r="C442" s="97">
        <v>3236</v>
      </c>
      <c r="D442" s="98" t="s">
        <v>399</v>
      </c>
      <c r="E442" s="98"/>
      <c r="F442" s="98"/>
      <c r="G442" s="98"/>
      <c r="H442" s="98">
        <v>2292.65</v>
      </c>
      <c r="I442" s="98"/>
      <c r="J442" s="4"/>
      <c r="K442" s="4"/>
      <c r="L442" s="3"/>
      <c r="M442" s="3"/>
    </row>
    <row r="443" spans="1:13" ht="12.75" customHeight="1" x14ac:dyDescent="0.2">
      <c r="C443" s="97">
        <v>3237</v>
      </c>
      <c r="D443" s="98" t="s">
        <v>400</v>
      </c>
      <c r="E443" s="98"/>
      <c r="F443" s="98"/>
      <c r="G443" s="98"/>
      <c r="H443" s="98">
        <v>625</v>
      </c>
      <c r="I443" s="98"/>
      <c r="J443" s="4"/>
      <c r="K443" s="4"/>
      <c r="L443" s="3"/>
      <c r="M443" s="3"/>
    </row>
    <row r="444" spans="1:13" ht="12.75" customHeight="1" x14ac:dyDescent="0.2">
      <c r="C444" s="97">
        <v>3238</v>
      </c>
      <c r="D444" s="98" t="s">
        <v>190</v>
      </c>
      <c r="E444" s="98"/>
      <c r="F444" s="98"/>
      <c r="G444" s="98"/>
      <c r="H444" s="98">
        <v>642.21</v>
      </c>
      <c r="I444" s="98"/>
      <c r="J444" s="4"/>
      <c r="K444" s="4"/>
      <c r="L444" s="3"/>
      <c r="M444" s="3"/>
    </row>
    <row r="445" spans="1:13" ht="12.75" customHeight="1" x14ac:dyDescent="0.2">
      <c r="C445" s="97">
        <v>3239</v>
      </c>
      <c r="D445" s="98" t="s">
        <v>401</v>
      </c>
      <c r="E445" s="98"/>
      <c r="F445" s="98"/>
      <c r="G445" s="98"/>
      <c r="H445" s="98">
        <v>2938.2</v>
      </c>
      <c r="I445" s="98"/>
      <c r="J445" s="4"/>
      <c r="K445" s="4"/>
      <c r="L445" s="3"/>
      <c r="M445" s="3"/>
    </row>
    <row r="446" spans="1:13" ht="12.75" customHeight="1" x14ac:dyDescent="0.2">
      <c r="C446" s="97">
        <v>3299</v>
      </c>
      <c r="D446" s="98" t="s">
        <v>402</v>
      </c>
      <c r="E446" s="98"/>
      <c r="F446" s="98"/>
      <c r="G446" s="98"/>
      <c r="H446" s="98">
        <v>1856.15</v>
      </c>
      <c r="I446" s="98"/>
      <c r="J446" s="4"/>
      <c r="K446" s="4"/>
      <c r="L446" s="3"/>
      <c r="M446" s="3"/>
    </row>
    <row r="447" spans="1:13" ht="12.75" customHeight="1" x14ac:dyDescent="0.2">
      <c r="A447" s="1">
        <v>34</v>
      </c>
      <c r="B447" s="1">
        <v>302</v>
      </c>
      <c r="C447" s="55" t="s">
        <v>7</v>
      </c>
      <c r="D447" s="43"/>
      <c r="E447" s="43">
        <f>SUM(E448)</f>
        <v>500</v>
      </c>
      <c r="F447" s="43">
        <f t="shared" ref="F447:G447" si="99">SUM(F448)</f>
        <v>500</v>
      </c>
      <c r="G447" s="43">
        <f t="shared" si="99"/>
        <v>500</v>
      </c>
      <c r="H447" s="43">
        <f>H449</f>
        <v>502.79</v>
      </c>
      <c r="I447" s="43">
        <f>H447/E447*100</f>
        <v>100.55800000000002</v>
      </c>
      <c r="J447" s="4"/>
      <c r="K447" s="4"/>
      <c r="L447" s="3"/>
      <c r="M447" s="3"/>
    </row>
    <row r="448" spans="1:13" ht="12.75" hidden="1" customHeight="1" x14ac:dyDescent="0.2">
      <c r="B448" s="1">
        <v>303</v>
      </c>
      <c r="C448" s="58">
        <v>341</v>
      </c>
      <c r="D448" s="59" t="s">
        <v>317</v>
      </c>
      <c r="E448" s="3">
        <v>500</v>
      </c>
      <c r="F448" s="3">
        <v>500</v>
      </c>
      <c r="G448" s="3">
        <v>500</v>
      </c>
      <c r="H448" s="3">
        <v>502.79</v>
      </c>
      <c r="I448" s="3"/>
      <c r="J448" s="4"/>
      <c r="K448" s="4"/>
      <c r="L448" s="3"/>
      <c r="M448" s="3"/>
    </row>
    <row r="449" spans="1:82" s="109" customFormat="1" ht="12.75" customHeight="1" x14ac:dyDescent="0.2">
      <c r="C449" s="97">
        <v>3431</v>
      </c>
      <c r="D449" s="114" t="s">
        <v>356</v>
      </c>
      <c r="E449" s="98"/>
      <c r="F449" s="98"/>
      <c r="G449" s="98"/>
      <c r="H449" s="98">
        <v>502.79</v>
      </c>
      <c r="I449" s="98"/>
      <c r="J449" s="110"/>
      <c r="K449" s="110"/>
      <c r="L449" s="98"/>
      <c r="M449" s="98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  <c r="AB449" s="111"/>
      <c r="AC449" s="111"/>
      <c r="AD449" s="111"/>
      <c r="AE449" s="111"/>
      <c r="AF449" s="111"/>
      <c r="AG449" s="111"/>
      <c r="AH449" s="111"/>
      <c r="AI449" s="111"/>
      <c r="AJ449" s="111"/>
      <c r="AK449" s="111"/>
      <c r="AL449" s="111"/>
      <c r="AM449" s="111"/>
      <c r="AN449" s="111"/>
      <c r="AO449" s="111"/>
      <c r="AP449" s="111"/>
      <c r="AQ449" s="111"/>
      <c r="AR449" s="111"/>
      <c r="AS449" s="111"/>
      <c r="AT449" s="111"/>
      <c r="AU449" s="111"/>
      <c r="AV449" s="111"/>
      <c r="AW449" s="111"/>
      <c r="AX449" s="111"/>
      <c r="AY449" s="111"/>
      <c r="AZ449" s="111"/>
      <c r="BA449" s="111"/>
      <c r="BB449" s="111"/>
      <c r="BC449" s="111"/>
      <c r="BD449" s="111"/>
      <c r="BE449" s="111"/>
      <c r="BF449" s="111"/>
      <c r="BG449" s="111"/>
      <c r="BH449" s="111"/>
      <c r="BI449" s="111"/>
      <c r="BJ449" s="111"/>
      <c r="BK449" s="111"/>
      <c r="BL449" s="111"/>
      <c r="BM449" s="111"/>
      <c r="BN449" s="111"/>
      <c r="BO449" s="111"/>
      <c r="BP449" s="111"/>
      <c r="BQ449" s="111"/>
      <c r="BR449" s="111"/>
      <c r="BS449" s="111"/>
      <c r="BT449" s="111"/>
      <c r="BU449" s="111"/>
      <c r="BV449" s="111"/>
      <c r="BW449" s="111"/>
      <c r="BX449" s="111"/>
      <c r="BY449" s="111"/>
      <c r="BZ449" s="111"/>
      <c r="CA449" s="111"/>
      <c r="CB449" s="111"/>
      <c r="CC449" s="111"/>
      <c r="CD449" s="111"/>
    </row>
    <row r="450" spans="1:82" ht="12.75" customHeight="1" x14ac:dyDescent="0.2">
      <c r="A450" s="1">
        <v>38</v>
      </c>
      <c r="B450" s="1">
        <v>304</v>
      </c>
      <c r="C450" s="55" t="s">
        <v>6</v>
      </c>
      <c r="D450" s="43"/>
      <c r="E450" s="43">
        <f>SUM(E451)</f>
        <v>1000</v>
      </c>
      <c r="F450" s="43">
        <f t="shared" ref="F450:G450" si="100">SUM(F451)</f>
        <v>1000</v>
      </c>
      <c r="G450" s="43">
        <f t="shared" si="100"/>
        <v>1000</v>
      </c>
      <c r="H450" s="43">
        <v>0</v>
      </c>
      <c r="I450" s="43">
        <v>0</v>
      </c>
      <c r="J450" s="4">
        <v>13</v>
      </c>
      <c r="K450" s="4"/>
      <c r="L450" s="3" t="s">
        <v>6</v>
      </c>
      <c r="M450" s="3">
        <v>0</v>
      </c>
    </row>
    <row r="451" spans="1:82" ht="12.75" hidden="1" customHeight="1" x14ac:dyDescent="0.2">
      <c r="B451" s="1">
        <v>305</v>
      </c>
      <c r="C451" s="58">
        <v>381</v>
      </c>
      <c r="D451" s="59" t="s">
        <v>318</v>
      </c>
      <c r="E451" s="3">
        <v>1000</v>
      </c>
      <c r="F451" s="3">
        <v>1000</v>
      </c>
      <c r="G451" s="3">
        <v>1000</v>
      </c>
      <c r="H451" s="3">
        <v>0</v>
      </c>
      <c r="I451" s="3"/>
      <c r="J451" s="4"/>
      <c r="K451" s="4"/>
      <c r="L451" s="3"/>
      <c r="M451" s="3"/>
    </row>
    <row r="452" spans="1:82" ht="12.75" customHeight="1" x14ac:dyDescent="0.2">
      <c r="B452" s="1">
        <v>306</v>
      </c>
      <c r="C452" s="44" t="s">
        <v>69</v>
      </c>
      <c r="D452" s="44"/>
      <c r="E452" s="45">
        <f>SUM(E453)</f>
        <v>5000</v>
      </c>
      <c r="F452" s="45">
        <f t="shared" ref="F452:G452" si="101">SUM(F453)</f>
        <v>5000</v>
      </c>
      <c r="G452" s="45">
        <f t="shared" si="101"/>
        <v>5000</v>
      </c>
      <c r="H452" s="45">
        <f>H453+H456</f>
        <v>6221.51</v>
      </c>
      <c r="I452" s="45">
        <f>H452/E452*100</f>
        <v>124.4302</v>
      </c>
      <c r="J452" s="4">
        <v>5</v>
      </c>
      <c r="K452" s="9" t="s">
        <v>5</v>
      </c>
      <c r="L452" s="8" t="s">
        <v>4</v>
      </c>
      <c r="M452" s="7">
        <v>0</v>
      </c>
    </row>
    <row r="453" spans="1:82" ht="12.75" customHeight="1" x14ac:dyDescent="0.2">
      <c r="A453" s="1">
        <v>3</v>
      </c>
      <c r="B453" s="1">
        <v>307</v>
      </c>
      <c r="C453" s="53" t="s">
        <v>3</v>
      </c>
      <c r="D453" s="5"/>
      <c r="E453" s="5">
        <f>E454</f>
        <v>5000</v>
      </c>
      <c r="F453" s="5">
        <f t="shared" ref="F453:G453" si="102">F454</f>
        <v>5000</v>
      </c>
      <c r="G453" s="5">
        <f t="shared" si="102"/>
        <v>5000</v>
      </c>
      <c r="H453" s="5">
        <v>0</v>
      </c>
      <c r="I453" s="5">
        <v>0</v>
      </c>
      <c r="J453" s="4">
        <v>11</v>
      </c>
      <c r="K453" s="6">
        <v>3</v>
      </c>
      <c r="L453" s="5" t="s">
        <v>3</v>
      </c>
      <c r="M453" s="5">
        <v>0</v>
      </c>
    </row>
    <row r="454" spans="1:82" ht="12.75" customHeight="1" x14ac:dyDescent="0.2">
      <c r="A454" s="1">
        <v>32</v>
      </c>
      <c r="B454" s="1">
        <v>308</v>
      </c>
      <c r="C454" s="55" t="s">
        <v>0</v>
      </c>
      <c r="D454" s="43"/>
      <c r="E454" s="43">
        <f>SUM(E455)</f>
        <v>5000</v>
      </c>
      <c r="F454" s="43">
        <f t="shared" ref="F454:G454" si="103">SUM(F455)</f>
        <v>5000</v>
      </c>
      <c r="G454" s="43">
        <f t="shared" si="103"/>
        <v>5000</v>
      </c>
      <c r="H454" s="43">
        <v>0</v>
      </c>
      <c r="I454" s="43">
        <v>0</v>
      </c>
      <c r="J454" s="4"/>
      <c r="K454" s="4"/>
      <c r="L454" s="3"/>
      <c r="M454" s="3"/>
    </row>
    <row r="455" spans="1:82" ht="12.75" hidden="1" customHeight="1" x14ac:dyDescent="0.2">
      <c r="B455" s="1">
        <v>309</v>
      </c>
      <c r="C455" s="47">
        <v>321</v>
      </c>
      <c r="D455" s="1" t="s">
        <v>316</v>
      </c>
      <c r="E455" s="70">
        <v>5000</v>
      </c>
      <c r="F455" s="70">
        <v>5000</v>
      </c>
      <c r="G455" s="70">
        <v>5000</v>
      </c>
      <c r="H455" s="70">
        <v>0</v>
      </c>
      <c r="I455" s="70"/>
    </row>
    <row r="456" spans="1:82" ht="12.75" customHeight="1" x14ac:dyDescent="0.2">
      <c r="C456" s="53" t="s">
        <v>403</v>
      </c>
      <c r="D456" s="5"/>
      <c r="E456" s="5">
        <v>0</v>
      </c>
      <c r="F456" s="5"/>
      <c r="G456" s="5"/>
      <c r="H456" s="5">
        <v>6221.51</v>
      </c>
      <c r="I456" s="5"/>
    </row>
    <row r="457" spans="1:82" ht="12.75" customHeight="1" x14ac:dyDescent="0.2">
      <c r="C457" s="55" t="s">
        <v>404</v>
      </c>
      <c r="D457" s="43"/>
      <c r="E457" s="43">
        <v>0</v>
      </c>
      <c r="F457" s="43"/>
      <c r="G457" s="43"/>
      <c r="H457" s="43">
        <v>6221.51</v>
      </c>
      <c r="I457" s="43"/>
    </row>
    <row r="458" spans="1:82" ht="12.75" hidden="1" customHeight="1" x14ac:dyDescent="0.2">
      <c r="C458" s="47">
        <v>4211</v>
      </c>
      <c r="E458" s="70">
        <v>0</v>
      </c>
      <c r="F458" s="70"/>
      <c r="G458" s="70"/>
      <c r="H458" s="17">
        <v>6221.51</v>
      </c>
      <c r="I458" s="70"/>
    </row>
    <row r="459" spans="1:82" ht="12.75" customHeight="1" x14ac:dyDescent="0.2">
      <c r="B459" s="1">
        <v>310</v>
      </c>
      <c r="C459" s="14" t="s">
        <v>313</v>
      </c>
      <c r="D459" s="14"/>
      <c r="E459" s="13">
        <f>SUM(E460+E468+E485)</f>
        <v>30000</v>
      </c>
      <c r="F459" s="13">
        <f t="shared" ref="F459:G459" si="104">SUM(F460+F468+F485)</f>
        <v>0</v>
      </c>
      <c r="G459" s="13">
        <f t="shared" si="104"/>
        <v>0</v>
      </c>
      <c r="H459" s="13">
        <v>0</v>
      </c>
      <c r="I459" s="13">
        <v>0</v>
      </c>
      <c r="J459" s="4">
        <v>4</v>
      </c>
      <c r="K459" s="12" t="s">
        <v>13</v>
      </c>
      <c r="L459" s="11" t="s">
        <v>12</v>
      </c>
      <c r="M459" s="10">
        <v>0</v>
      </c>
    </row>
    <row r="460" spans="1:82" ht="12.75" customHeight="1" x14ac:dyDescent="0.2">
      <c r="B460" s="1">
        <v>311</v>
      </c>
      <c r="C460" s="44" t="s">
        <v>314</v>
      </c>
      <c r="D460" s="44"/>
      <c r="E460" s="45">
        <f>SUM(E461)</f>
        <v>30000</v>
      </c>
      <c r="F460" s="45">
        <f t="shared" ref="F460:G462" si="105">SUM(F461)</f>
        <v>0</v>
      </c>
      <c r="G460" s="45">
        <f t="shared" si="105"/>
        <v>0</v>
      </c>
      <c r="H460" s="45">
        <v>0</v>
      </c>
      <c r="I460" s="45">
        <v>0</v>
      </c>
      <c r="J460" s="4">
        <v>5</v>
      </c>
      <c r="K460" s="9" t="s">
        <v>5</v>
      </c>
      <c r="L460" s="8" t="s">
        <v>4</v>
      </c>
      <c r="M460" s="7">
        <v>0</v>
      </c>
    </row>
    <row r="461" spans="1:82" ht="12.75" customHeight="1" x14ac:dyDescent="0.2">
      <c r="A461" s="1">
        <v>4</v>
      </c>
      <c r="B461" s="1">
        <v>312</v>
      </c>
      <c r="C461" s="53" t="s">
        <v>56</v>
      </c>
      <c r="D461" s="5"/>
      <c r="E461" s="5">
        <f>SUM(E462)</f>
        <v>30000</v>
      </c>
      <c r="F461" s="5">
        <f t="shared" si="105"/>
        <v>0</v>
      </c>
      <c r="G461" s="5">
        <f t="shared" si="105"/>
        <v>0</v>
      </c>
      <c r="H461" s="5">
        <v>0</v>
      </c>
      <c r="I461" s="5">
        <v>0</v>
      </c>
      <c r="J461" s="4">
        <v>92</v>
      </c>
      <c r="K461" s="6">
        <v>4</v>
      </c>
      <c r="L461" s="5" t="s">
        <v>56</v>
      </c>
      <c r="M461" s="5">
        <v>0</v>
      </c>
    </row>
    <row r="462" spans="1:82" ht="12.75" customHeight="1" x14ac:dyDescent="0.2">
      <c r="A462" s="1">
        <v>45</v>
      </c>
      <c r="B462" s="1">
        <v>313</v>
      </c>
      <c r="C462" s="55" t="s">
        <v>61</v>
      </c>
      <c r="D462" s="43"/>
      <c r="E462" s="43">
        <f>SUM(E463)</f>
        <v>30000</v>
      </c>
      <c r="F462" s="43">
        <f t="shared" si="105"/>
        <v>0</v>
      </c>
      <c r="G462" s="43">
        <f t="shared" si="105"/>
        <v>0</v>
      </c>
      <c r="H462" s="43">
        <v>0</v>
      </c>
      <c r="I462" s="43">
        <v>0</v>
      </c>
      <c r="J462" s="4">
        <v>93</v>
      </c>
      <c r="K462" s="4"/>
      <c r="L462" s="3" t="s">
        <v>9</v>
      </c>
      <c r="M462" s="3">
        <v>0</v>
      </c>
    </row>
    <row r="463" spans="1:82" ht="12.75" hidden="1" customHeight="1" x14ac:dyDescent="0.2">
      <c r="B463" s="1">
        <v>314</v>
      </c>
      <c r="C463" s="58">
        <v>451</v>
      </c>
      <c r="D463" s="57" t="s">
        <v>226</v>
      </c>
      <c r="E463" s="3">
        <v>30000</v>
      </c>
      <c r="F463" s="3">
        <v>0</v>
      </c>
      <c r="G463" s="3">
        <v>0</v>
      </c>
      <c r="H463" s="3">
        <v>0</v>
      </c>
      <c r="I463" s="3"/>
      <c r="J463" s="4"/>
      <c r="K463" s="4"/>
      <c r="L463" s="3"/>
      <c r="M463" s="3"/>
    </row>
    <row r="464" spans="1:82" x14ac:dyDescent="0.2">
      <c r="C464" s="91"/>
      <c r="D464" s="91"/>
      <c r="E464" s="91"/>
      <c r="F464" s="91"/>
      <c r="G464" s="91"/>
      <c r="H464" s="91"/>
      <c r="I464" s="91"/>
    </row>
    <row r="466" spans="3:17" ht="15" x14ac:dyDescent="0.25">
      <c r="C466" s="88" t="s">
        <v>450</v>
      </c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</row>
    <row r="468" spans="3:17" x14ac:dyDescent="0.2">
      <c r="C468" s="1" t="s">
        <v>454</v>
      </c>
      <c r="H468" s="17"/>
    </row>
    <row r="469" spans="3:17" x14ac:dyDescent="0.2">
      <c r="C469" s="1" t="s">
        <v>455</v>
      </c>
    </row>
    <row r="470" spans="3:17" x14ac:dyDescent="0.2">
      <c r="C470" s="1" t="s">
        <v>436</v>
      </c>
    </row>
    <row r="473" spans="3:17" x14ac:dyDescent="0.2">
      <c r="E473" s="92" t="s">
        <v>333</v>
      </c>
    </row>
    <row r="474" spans="3:17" x14ac:dyDescent="0.2">
      <c r="E474" s="92" t="s">
        <v>334</v>
      </c>
    </row>
    <row r="476" spans="3:17" x14ac:dyDescent="0.2">
      <c r="F476" s="1" t="s">
        <v>335</v>
      </c>
    </row>
    <row r="477" spans="3:17" x14ac:dyDescent="0.2">
      <c r="F477" s="1" t="s">
        <v>336</v>
      </c>
    </row>
  </sheetData>
  <autoFilter ref="A26:G463" xr:uid="{00000000-0009-0000-0000-000005000000}"/>
  <mergeCells count="7">
    <mergeCell ref="M19:M23"/>
    <mergeCell ref="C1:D1"/>
    <mergeCell ref="C2:D2"/>
    <mergeCell ref="C3:D3"/>
    <mergeCell ref="D21:F21"/>
    <mergeCell ref="C7:I7"/>
    <mergeCell ref="C20:I20"/>
  </mergeCells>
  <pageMargins left="0.75" right="0.75" top="1" bottom="1" header="0.5" footer="0.5"/>
  <pageSetup scale="67" fitToHeight="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2141395DF6AC4BAD6E896627ACEE17" ma:contentTypeVersion="12" ma:contentTypeDescription="Create a new document." ma:contentTypeScope="" ma:versionID="871912b433516123e0dd91d8e7c52f10">
  <xsd:schema xmlns:xsd="http://www.w3.org/2001/XMLSchema" xmlns:xs="http://www.w3.org/2001/XMLSchema" xmlns:p="http://schemas.microsoft.com/office/2006/metadata/properties" xmlns:ns3="3d50ca4e-b41b-4890-ad96-f552ca1cd035" targetNamespace="http://schemas.microsoft.com/office/2006/metadata/properties" ma:root="true" ma:fieldsID="d59cecfedbcd221119944da97659fc26" ns3:_="">
    <xsd:import namespace="3d50ca4e-b41b-4890-ad96-f552ca1cd03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0ca4e-b41b-4890-ad96-f552ca1cd0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26DC33-A0CA-4D5B-B7BA-F0E9884E6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50ACC9-26C2-4DC1-9F02-350B20090C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50ca4e-b41b-4890-ad96-f552ca1cd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51AEDC-825D-411E-BF03-D310AD21302B}">
  <ds:schemaRefs>
    <ds:schemaRef ds:uri="http://schemas.microsoft.com/office/infopath/2007/PartnerControls"/>
    <ds:schemaRef ds:uri="3d50ca4e-b41b-4890-ad96-f552ca1cd03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Prihodi i rashodi ekonomska</vt:lpstr>
      <vt:lpstr>Prihodi i rashodi po izvorima</vt:lpstr>
      <vt:lpstr>Funkcijska klasifikacija</vt:lpstr>
      <vt:lpstr>Račun financiranja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Marina Parat</cp:lastModifiedBy>
  <dcterms:created xsi:type="dcterms:W3CDTF">2024-11-24T12:38:56Z</dcterms:created>
  <dcterms:modified xsi:type="dcterms:W3CDTF">2025-09-18T11:52:13Z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0x010100B02141395DF6AC4BAD6E896627ACEE17</vt:lpwstr>
  </property>
</Properties>
</file>